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61" yWindow="65476" windowWidth="15480" windowHeight="11640" activeTab="0"/>
  </bookViews>
  <sheets>
    <sheet name="отчет 2012(1-9)" sheetId="1" r:id="rId1"/>
  </sheets>
  <definedNames/>
  <calcPr fullCalcOnLoad="1"/>
</workbook>
</file>

<file path=xl/sharedStrings.xml><?xml version="1.0" encoding="utf-8"?>
<sst xmlns="http://schemas.openxmlformats.org/spreadsheetml/2006/main" count="91" uniqueCount="77">
  <si>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</si>
  <si>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</si>
  <si>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</si>
  <si>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</si>
  <si>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</si>
  <si>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</si>
  <si>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</si>
  <si>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</si>
  <si>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</si>
  <si>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</si>
  <si>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</si>
  <si>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</si>
  <si>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Уборка лестничных площадок, маршей</t>
  </si>
  <si>
    <t>есть</t>
  </si>
  <si>
    <t>Утилизация бытового мусора</t>
  </si>
  <si>
    <t>ООО "Эцезис"</t>
  </si>
  <si>
    <t>ОАО "Энергосбыт"</t>
  </si>
  <si>
    <t>Управление  жилищным фондом</t>
  </si>
  <si>
    <t xml:space="preserve">Эл. энергия  мест общего пользования 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</si>
  <si>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</si>
  <si>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</si>
  <si>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</si>
  <si>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</si>
  <si>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Итого по обязательным расходам:</t>
  </si>
  <si>
    <t xml:space="preserve">Аварийное обслуживание </t>
  </si>
  <si>
    <t>ежедневно</t>
  </si>
  <si>
    <t>по графику 40-час. рабочей недели</t>
  </si>
  <si>
    <t>№
п/п</t>
  </si>
  <si>
    <t>Затраты на содержание общедомового имущества:</t>
  </si>
  <si>
    <t>Обязательные работы, в том числе:</t>
  </si>
  <si>
    <t xml:space="preserve"> Итого затрат:</t>
  </si>
  <si>
    <t xml:space="preserve">Содержание и уборка придомовой территории </t>
  </si>
  <si>
    <t>Адрес:</t>
  </si>
  <si>
    <t>ООО "ОЖКС № 6"</t>
  </si>
  <si>
    <t>нет</t>
  </si>
  <si>
    <t>ул. М.Жукова, 1</t>
  </si>
  <si>
    <t>Виды услуг</t>
  </si>
  <si>
    <t>население</t>
  </si>
  <si>
    <t>арендаторы</t>
  </si>
  <si>
    <t>всего</t>
  </si>
  <si>
    <t>ДОХОДЫ</t>
  </si>
  <si>
    <t xml:space="preserve"> - оплачено за содержание и текущий ремонт общего имущества жилого дома </t>
  </si>
  <si>
    <t xml:space="preserve"> - оплачено за капитальный ремонт общего имущества жилого дома </t>
  </si>
  <si>
    <t xml:space="preserve"> - прочие доходы (арендаторы)</t>
  </si>
  <si>
    <t xml:space="preserve"> - итого получено доходов</t>
  </si>
  <si>
    <t>2.1.</t>
  </si>
  <si>
    <t xml:space="preserve">по графику </t>
  </si>
  <si>
    <t>ав/обслуж - круглосуточно 
профосмотр -
 1 раз в год по графику</t>
  </si>
  <si>
    <t>ООО "Резон"</t>
  </si>
  <si>
    <t>Обслуживание бойлеров</t>
  </si>
  <si>
    <t>Обслуживание  подкачек</t>
  </si>
  <si>
    <t>Обслуживание домофонов</t>
  </si>
  <si>
    <t>Обслуживание приборов учета</t>
  </si>
  <si>
    <t>2.2.</t>
  </si>
  <si>
    <t xml:space="preserve"> Текущий ремонт общего имущества (см. приложение)</t>
  </si>
  <si>
    <t>2.3.</t>
  </si>
  <si>
    <t>Капитальный ремонт (см.приложение)</t>
  </si>
  <si>
    <t xml:space="preserve"> Всего затрат:</t>
  </si>
  <si>
    <t>Претензий по управлению нет (да)</t>
  </si>
  <si>
    <t>оплачено</t>
  </si>
  <si>
    <t>подметание асфальта -   1 раз/неделю,                
подбор мусора - ежедневно</t>
  </si>
  <si>
    <t>ОТЧЕТ
с 01.01.2012 г по 30.09.2012г.. о выполненнии условий  договора управления МКД 
№ ______________ от 10.03.2010 г., заключенного между ООО "ОЖКС №6" 
и собственниками многоквартирного дома
по адресу: пр. Ленина/ул. М. Жукова, 133/1</t>
  </si>
  <si>
    <t xml:space="preserve">                     Представитель собственников  - старший по дому ___________________________,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 о выполненных работах  с 01.01.12. по 30.09.12г.  </t>
  </si>
  <si>
    <t>S жилых и нежилых помещений, кв.м</t>
  </si>
  <si>
    <t>кол-во мес. по дог. управления</t>
  </si>
  <si>
    <t>Сбор, вывоз бытового мусора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</si>
  <si>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</si>
  <si>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 xml:space="preserve">Директор ООО "ОЖКС № 6"                                            Л.И. Никашина                               </t>
  </si>
  <si>
    <t>Принято:</t>
  </si>
  <si>
    <t>Старший по дому                                                                  ________________________</t>
  </si>
  <si>
    <t>Тариф 01.01.12г-30.06.12г</t>
  </si>
  <si>
    <t>Тариф 01.07.12г.-30.09.12г.</t>
  </si>
  <si>
    <t>Сумма 
с 01.01.12г по 30.09.12г.,
 руб.</t>
  </si>
  <si>
    <t xml:space="preserve">Финансовый результат за с 01.01.12г. По 30.09.12г. (+ экономия,- перерасход)                                                      </t>
  </si>
  <si>
    <t>ипотека</t>
  </si>
  <si>
    <t>начисленно</t>
  </si>
  <si>
    <t xml:space="preserve"> - прочие доходы (ОАО "Оренбургская ипотечно жилищная корпорация")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</si>
</sst>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_ ;[Red]\-0.00\ "/>
    <numFmt numFmtId="171" formatCode="#,##0_ ;[Red]\-#,##0\ "/>
    <numFmt numFmtId="172" formatCode="#,##0.0_ ;[Red]\-#,##0.0\ "/>
  </numFmts>
  <fonts count="26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6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" fontId="2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4" fontId="2" fillId="24" borderId="10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14" fontId="2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2" fontId="0" fillId="24" borderId="10" xfId="0" applyNumberFormat="1" applyFill="1" applyBorder="1" applyAlignment="1">
      <alignment horizontal="center" vertical="center"/>
    </xf>
    <xf numFmtId="2" fontId="2" fillId="24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2" fontId="2" fillId="25" borderId="10" xfId="0" applyNumberFormat="1" applyFont="1" applyFill="1" applyBorder="1" applyAlignment="1">
      <alignment horizontal="center" vertical="center"/>
    </xf>
    <xf numFmtId="0" fontId="7" fillId="25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164" fontId="0" fillId="25" borderId="10" xfId="0" applyNumberFormat="1" applyFont="1" applyFill="1" applyBorder="1" applyAlignment="1">
      <alignment horizontal="center" vertical="center"/>
    </xf>
    <xf numFmtId="2" fontId="0" fillId="25" borderId="10" xfId="0" applyNumberFormat="1" applyFill="1" applyBorder="1" applyAlignment="1">
      <alignment horizontal="center" vertical="center"/>
    </xf>
    <xf numFmtId="2" fontId="2" fillId="25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vertical="center"/>
    </xf>
    <xf numFmtId="164" fontId="2" fillId="25" borderId="10" xfId="0" applyNumberFormat="1" applyFont="1" applyFill="1" applyBorder="1" applyAlignment="1">
      <alignment horizontal="center" vertical="center"/>
    </xf>
    <xf numFmtId="4" fontId="2" fillId="24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71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164" fontId="6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 vertical="center"/>
    </xf>
    <xf numFmtId="4" fontId="0" fillId="25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4" fontId="0" fillId="24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3" fontId="0" fillId="24" borderId="10" xfId="0" applyNumberFormat="1" applyFont="1" applyFill="1" applyBorder="1" applyAlignment="1">
      <alignment horizontal="center" vertical="center"/>
    </xf>
    <xf numFmtId="4" fontId="0" fillId="25" borderId="10" xfId="0" applyNumberFormat="1" applyFont="1" applyFill="1" applyBorder="1" applyAlignment="1">
      <alignment horizontal="center" vertical="center"/>
    </xf>
    <xf numFmtId="4" fontId="2" fillId="25" borderId="10" xfId="0" applyNumberFormat="1" applyFont="1" applyFill="1" applyBorder="1" applyAlignment="1">
      <alignment horizontal="center" vertical="center"/>
    </xf>
    <xf numFmtId="164" fontId="2" fillId="24" borderId="10" xfId="0" applyNumberFormat="1" applyFont="1" applyFill="1" applyBorder="1" applyAlignment="1">
      <alignment vertical="center"/>
    </xf>
    <xf numFmtId="164" fontId="2" fillId="24" borderId="10" xfId="0" applyNumberFormat="1" applyFont="1" applyFill="1" applyBorder="1" applyAlignment="1">
      <alignment horizontal="center" vertical="center"/>
    </xf>
    <xf numFmtId="2" fontId="2" fillId="24" borderId="10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2" fillId="0" borderId="11" xfId="0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10" xfId="0" applyFont="1" applyBorder="1" applyAlignment="1">
      <alignment horizontal="left" indent="1"/>
    </xf>
    <xf numFmtId="0" fontId="2" fillId="0" borderId="10" xfId="0" applyFont="1" applyBorder="1" applyAlignment="1">
      <alignment horizontal="left" vertical="center" wrapText="1" inden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 shrinkToFit="1"/>
    </xf>
    <xf numFmtId="0" fontId="0" fillId="0" borderId="10" xfId="0" applyFont="1" applyFill="1" applyBorder="1" applyAlignment="1">
      <alignment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0" xfId="0" applyFont="1" applyBorder="1" applyAlignment="1">
      <alignment vertical="center" wrapText="1"/>
    </xf>
    <xf numFmtId="0" fontId="0" fillId="25" borderId="10" xfId="0" applyFont="1" applyFill="1" applyBorder="1" applyAlignment="1">
      <alignment vertical="center" wrapText="1"/>
    </xf>
    <xf numFmtId="0" fontId="0" fillId="0" borderId="0" xfId="0" applyFont="1" applyAlignment="1">
      <alignment horizontal="justify" vertical="center" wrapText="1"/>
    </xf>
    <xf numFmtId="0" fontId="0" fillId="0" borderId="10" xfId="0" applyFont="1" applyBorder="1" applyAlignment="1">
      <alignment horizontal="left" vertical="center" wrapText="1" indent="1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tabSelected="1" zoomScale="75" zoomScaleNormal="75" zoomScalePageLayoutView="0" workbookViewId="0" topLeftCell="A1">
      <selection activeCell="O4" sqref="O4"/>
    </sheetView>
  </sheetViews>
  <sheetFormatPr defaultColWidth="9.00390625" defaultRowHeight="15.75"/>
  <cols>
    <col min="1" max="1" width="7.75390625" style="0" customWidth="1"/>
    <col min="2" max="2" width="25.125" style="0" customWidth="1"/>
    <col min="3" max="3" width="3.75390625" style="0" customWidth="1"/>
    <col min="4" max="4" width="19.00390625" style="0" customWidth="1"/>
    <col min="5" max="5" width="15.875" style="0" customWidth="1"/>
    <col min="6" max="6" width="22.50390625" style="0" hidden="1" customWidth="1"/>
    <col min="7" max="7" width="9.125" style="0" customWidth="1"/>
    <col min="8" max="8" width="10.625" style="0" customWidth="1"/>
    <col min="9" max="9" width="12.00390625" style="0" hidden="1" customWidth="1"/>
    <col min="10" max="10" width="13.00390625" style="0" hidden="1" customWidth="1"/>
    <col min="11" max="11" width="24.00390625" style="0" customWidth="1"/>
    <col min="12" max="12" width="2.125" style="0" hidden="1" customWidth="1"/>
    <col min="13" max="13" width="11.125" style="0" hidden="1" customWidth="1"/>
  </cols>
  <sheetData>
    <row r="1" spans="1:11" ht="126.75" customHeight="1">
      <c r="A1" s="84" t="s">
        <v>61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ht="75" customHeight="1">
      <c r="A2" s="103" t="s">
        <v>62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9" ht="31.5">
      <c r="A3" s="1" t="s">
        <v>32</v>
      </c>
      <c r="B3" s="1" t="s">
        <v>35</v>
      </c>
      <c r="C3" s="2"/>
      <c r="D3" s="48" t="s">
        <v>63</v>
      </c>
      <c r="E3" s="4">
        <v>7773.4</v>
      </c>
      <c r="F3" s="2"/>
      <c r="H3" s="12"/>
      <c r="I3" s="14"/>
    </row>
    <row r="4" spans="2:6" ht="15.75">
      <c r="B4" s="3" t="s">
        <v>0</v>
      </c>
      <c r="C4" s="7">
        <v>10</v>
      </c>
      <c r="D4" s="2" t="s">
        <v>1</v>
      </c>
      <c r="E4" s="4">
        <v>140</v>
      </c>
      <c r="F4" s="2"/>
    </row>
    <row r="5" spans="2:9" ht="15.75">
      <c r="B5" s="3" t="s">
        <v>2</v>
      </c>
      <c r="C5" s="4">
        <v>4</v>
      </c>
      <c r="D5" s="2" t="s">
        <v>3</v>
      </c>
      <c r="E5" s="2" t="s">
        <v>34</v>
      </c>
      <c r="F5" s="2"/>
      <c r="G5" s="2"/>
      <c r="I5" s="2"/>
    </row>
    <row r="6" spans="2:7" ht="15.75">
      <c r="B6" s="3"/>
      <c r="C6" s="4"/>
      <c r="D6" s="2" t="s">
        <v>4</v>
      </c>
      <c r="E6" s="2" t="s">
        <v>13</v>
      </c>
      <c r="F6" s="2"/>
      <c r="G6" s="2"/>
    </row>
    <row r="7" spans="1:13" ht="56.25" customHeight="1">
      <c r="A7" s="15" t="s">
        <v>27</v>
      </c>
      <c r="B7" s="85" t="s">
        <v>36</v>
      </c>
      <c r="C7" s="86"/>
      <c r="D7" s="70"/>
      <c r="E7" s="13" t="s">
        <v>5</v>
      </c>
      <c r="F7" s="13" t="s">
        <v>6</v>
      </c>
      <c r="G7" s="17" t="s">
        <v>70</v>
      </c>
      <c r="H7" s="49" t="s">
        <v>71</v>
      </c>
      <c r="I7" s="71" t="s">
        <v>72</v>
      </c>
      <c r="J7" s="72"/>
      <c r="K7" s="73"/>
      <c r="L7" s="42">
        <v>9</v>
      </c>
      <c r="M7" s="50" t="s">
        <v>64</v>
      </c>
    </row>
    <row r="8" spans="1:11" ht="15.75">
      <c r="A8" s="5">
        <v>1</v>
      </c>
      <c r="B8" s="81"/>
      <c r="C8" s="82"/>
      <c r="D8" s="82"/>
      <c r="E8" s="82"/>
      <c r="F8" s="83"/>
      <c r="G8" s="51"/>
      <c r="H8" s="51"/>
      <c r="I8" s="52" t="s">
        <v>37</v>
      </c>
      <c r="J8" s="18" t="s">
        <v>38</v>
      </c>
      <c r="K8" s="18" t="s">
        <v>39</v>
      </c>
    </row>
    <row r="9" spans="1:11" ht="15.75">
      <c r="A9" s="5"/>
      <c r="B9" s="81" t="s">
        <v>40</v>
      </c>
      <c r="C9" s="82"/>
      <c r="D9" s="82"/>
      <c r="E9" s="82"/>
      <c r="F9" s="83"/>
      <c r="G9" s="19"/>
      <c r="H9" s="19"/>
      <c r="I9" s="19"/>
      <c r="J9" s="19"/>
      <c r="K9" s="18"/>
    </row>
    <row r="10" spans="1:11" ht="15.75" customHeight="1">
      <c r="A10" s="20"/>
      <c r="B10" s="104" t="s">
        <v>41</v>
      </c>
      <c r="C10" s="104"/>
      <c r="D10" s="104"/>
      <c r="E10" s="104"/>
      <c r="F10" s="104"/>
      <c r="G10" s="53"/>
      <c r="H10" s="53"/>
      <c r="I10" s="54">
        <v>711060.88</v>
      </c>
      <c r="J10" s="9"/>
      <c r="K10" s="43">
        <f>I10+J10</f>
        <v>711060.88</v>
      </c>
    </row>
    <row r="11" spans="1:11" ht="15.75" customHeight="1">
      <c r="A11" s="20"/>
      <c r="B11" s="104" t="s">
        <v>42</v>
      </c>
      <c r="C11" s="104"/>
      <c r="D11" s="104"/>
      <c r="E11" s="104"/>
      <c r="F11" s="104"/>
      <c r="G11" s="53"/>
      <c r="H11" s="53"/>
      <c r="I11" s="55">
        <v>0</v>
      </c>
      <c r="J11" s="9"/>
      <c r="K11" s="43">
        <f>I11+J11</f>
        <v>0</v>
      </c>
    </row>
    <row r="12" spans="1:11" ht="15.75" customHeight="1">
      <c r="A12" s="5"/>
      <c r="B12" s="104" t="s">
        <v>43</v>
      </c>
      <c r="C12" s="104"/>
      <c r="D12" s="104"/>
      <c r="E12" s="104"/>
      <c r="F12" s="104"/>
      <c r="G12" s="53"/>
      <c r="H12" s="53"/>
      <c r="I12" s="54"/>
      <c r="J12" s="9">
        <v>0</v>
      </c>
      <c r="K12" s="43">
        <f>I12+J12</f>
        <v>0</v>
      </c>
    </row>
    <row r="13" spans="1:11" ht="15.75" customHeight="1">
      <c r="A13" s="5"/>
      <c r="B13" s="104" t="s">
        <v>76</v>
      </c>
      <c r="C13" s="104"/>
      <c r="D13" s="104"/>
      <c r="E13" s="104"/>
      <c r="F13" s="104"/>
      <c r="G13" s="53"/>
      <c r="H13" s="53"/>
      <c r="I13" s="54">
        <v>0</v>
      </c>
      <c r="J13" s="12">
        <v>90196.71</v>
      </c>
      <c r="K13" s="43">
        <f>I13+J13</f>
        <v>90196.71</v>
      </c>
    </row>
    <row r="14" spans="1:11" ht="15.75" customHeight="1">
      <c r="A14" s="5"/>
      <c r="B14" s="80" t="s">
        <v>44</v>
      </c>
      <c r="C14" s="80"/>
      <c r="D14" s="80"/>
      <c r="E14" s="80"/>
      <c r="F14" s="80"/>
      <c r="G14" s="53"/>
      <c r="H14" s="53"/>
      <c r="I14" s="22">
        <f>SUM(I10:I12)</f>
        <v>711060.88</v>
      </c>
      <c r="J14" s="23">
        <f>SUM(J10:J13)</f>
        <v>90196.71</v>
      </c>
      <c r="K14" s="41">
        <f>SUM(K10:K13)</f>
        <v>801257.59</v>
      </c>
    </row>
    <row r="15" spans="1:11" ht="18.75" customHeight="1">
      <c r="A15" s="5">
        <v>2</v>
      </c>
      <c r="B15" s="105" t="s">
        <v>28</v>
      </c>
      <c r="C15" s="105"/>
      <c r="D15" s="105"/>
      <c r="E15" s="105"/>
      <c r="F15" s="105"/>
      <c r="G15" s="53"/>
      <c r="H15" s="53"/>
      <c r="I15" s="54"/>
      <c r="J15" s="9"/>
      <c r="K15" s="24"/>
    </row>
    <row r="16" spans="1:11" ht="15.75">
      <c r="A16" s="5" t="s">
        <v>45</v>
      </c>
      <c r="B16" s="56" t="s">
        <v>29</v>
      </c>
      <c r="C16" s="56"/>
      <c r="D16" s="56"/>
      <c r="E16" s="56"/>
      <c r="F16" s="39"/>
      <c r="G16" s="52"/>
      <c r="H16" s="52"/>
      <c r="I16" s="52"/>
      <c r="J16" s="16"/>
      <c r="K16" s="18"/>
    </row>
    <row r="17" spans="1:11" ht="15.75" customHeight="1">
      <c r="A17" s="25"/>
      <c r="B17" s="102" t="s">
        <v>65</v>
      </c>
      <c r="C17" s="102"/>
      <c r="D17" s="102"/>
      <c r="E17" s="26" t="s">
        <v>25</v>
      </c>
      <c r="F17" s="57" t="s">
        <v>19</v>
      </c>
      <c r="G17" s="11">
        <v>1.22</v>
      </c>
      <c r="H17" s="11">
        <v>1.29</v>
      </c>
      <c r="I17" s="58">
        <f>ROUND($E$3*G17*6,2)+ROUND($E$3*H17*($L$7-6),2)</f>
        <v>86984.35</v>
      </c>
      <c r="J17" s="27"/>
      <c r="K17" s="28">
        <f>SUM(I17:J17)</f>
        <v>86984.35</v>
      </c>
    </row>
    <row r="18" spans="1:11" ht="36" customHeight="1">
      <c r="A18" s="5"/>
      <c r="B18" s="91" t="s">
        <v>14</v>
      </c>
      <c r="C18" s="91"/>
      <c r="D18" s="91"/>
      <c r="E18" s="26" t="s">
        <v>25</v>
      </c>
      <c r="F18" s="57" t="s">
        <v>15</v>
      </c>
      <c r="G18" s="11">
        <v>0.28</v>
      </c>
      <c r="H18" s="11">
        <v>0.3</v>
      </c>
      <c r="I18" s="58">
        <f>ROUND($E$3*G18*6,2)+ROUND($E$3*H18*($L$7-6),2)</f>
        <v>20055.37</v>
      </c>
      <c r="J18" s="27"/>
      <c r="K18" s="28">
        <f aca="true" t="shared" si="0" ref="K18:K37">SUM(I18:J18)</f>
        <v>20055.37</v>
      </c>
    </row>
    <row r="19" spans="1:11" ht="20.25" customHeight="1">
      <c r="A19" s="5"/>
      <c r="B19" s="101" t="s">
        <v>18</v>
      </c>
      <c r="C19" s="101"/>
      <c r="D19" s="101"/>
      <c r="E19" s="29" t="s">
        <v>46</v>
      </c>
      <c r="F19" s="59" t="s">
        <v>16</v>
      </c>
      <c r="G19" s="11">
        <v>0.99</v>
      </c>
      <c r="H19" s="11">
        <v>1.05</v>
      </c>
      <c r="I19" s="58">
        <f>K19-J19</f>
        <v>164100.64</v>
      </c>
      <c r="J19" s="27"/>
      <c r="K19" s="30">
        <v>164100.64</v>
      </c>
    </row>
    <row r="20" spans="1:11" ht="20.25" customHeight="1">
      <c r="A20" s="25"/>
      <c r="B20" s="102" t="s">
        <v>24</v>
      </c>
      <c r="C20" s="102"/>
      <c r="D20" s="102"/>
      <c r="E20" s="31" t="s">
        <v>7</v>
      </c>
      <c r="F20" s="60" t="s">
        <v>8</v>
      </c>
      <c r="G20" s="11">
        <v>0.51</v>
      </c>
      <c r="H20" s="11">
        <v>0.54</v>
      </c>
      <c r="I20" s="58">
        <f>ROUND($E$3*G20*6,2)+ROUND($E$3*H20*($L$7-6),2)</f>
        <v>36379.509999999995</v>
      </c>
      <c r="J20" s="27"/>
      <c r="K20" s="28">
        <f t="shared" si="0"/>
        <v>36379.509999999995</v>
      </c>
    </row>
    <row r="21" spans="1:11" ht="37.5" customHeight="1">
      <c r="A21" s="5"/>
      <c r="B21" s="101" t="s">
        <v>22</v>
      </c>
      <c r="C21" s="101"/>
      <c r="D21" s="101"/>
      <c r="E21" s="29" t="s">
        <v>47</v>
      </c>
      <c r="F21" s="59" t="s">
        <v>20</v>
      </c>
      <c r="G21" s="11">
        <v>0.12</v>
      </c>
      <c r="H21" s="11">
        <v>0.13</v>
      </c>
      <c r="I21" s="58">
        <f>K21-J21</f>
        <v>6290.56</v>
      </c>
      <c r="J21" s="27"/>
      <c r="K21" s="30">
        <v>6290.56</v>
      </c>
    </row>
    <row r="22" spans="1:11" ht="37.5" customHeight="1">
      <c r="A22" s="25"/>
      <c r="B22" s="101" t="s">
        <v>9</v>
      </c>
      <c r="C22" s="101"/>
      <c r="D22" s="101"/>
      <c r="E22" s="29" t="s">
        <v>7</v>
      </c>
      <c r="F22" s="59" t="s">
        <v>10</v>
      </c>
      <c r="G22" s="11">
        <v>2.22</v>
      </c>
      <c r="H22" s="11">
        <v>2.35</v>
      </c>
      <c r="I22" s="58">
        <f>ROUND($E$3*G22*6,2)+ROUND($E$3*H22*($L$7-6),2)</f>
        <v>158344.16</v>
      </c>
      <c r="J22" s="27"/>
      <c r="K22" s="28">
        <f t="shared" si="0"/>
        <v>158344.16</v>
      </c>
    </row>
    <row r="23" spans="1:11" ht="31.5" customHeight="1">
      <c r="A23" s="25"/>
      <c r="B23" s="101" t="s">
        <v>21</v>
      </c>
      <c r="C23" s="95"/>
      <c r="D23" s="95"/>
      <c r="E23" s="32" t="s">
        <v>11</v>
      </c>
      <c r="F23" s="61" t="s">
        <v>48</v>
      </c>
      <c r="G23" s="11">
        <v>0.05</v>
      </c>
      <c r="H23" s="11">
        <v>0.05</v>
      </c>
      <c r="I23" s="58">
        <f>K23-J23</f>
        <v>6803.25</v>
      </c>
      <c r="J23" s="27"/>
      <c r="K23" s="30">
        <v>6803.25</v>
      </c>
    </row>
    <row r="24" spans="1:11" ht="51">
      <c r="A24" s="5"/>
      <c r="B24" s="101" t="s">
        <v>31</v>
      </c>
      <c r="C24" s="101"/>
      <c r="D24" s="101"/>
      <c r="E24" s="45" t="s">
        <v>60</v>
      </c>
      <c r="F24" s="33" t="s">
        <v>33</v>
      </c>
      <c r="G24" s="11">
        <v>2.15</v>
      </c>
      <c r="H24" s="11">
        <v>2.28</v>
      </c>
      <c r="I24" s="58">
        <f>ROUND($E$3*G24*6,2)+ROUND($E$3*H24*($L$7-6),2)</f>
        <v>153446.91999999998</v>
      </c>
      <c r="J24" s="27"/>
      <c r="K24" s="28">
        <f t="shared" si="0"/>
        <v>153446.91999999998</v>
      </c>
    </row>
    <row r="25" spans="1:11" ht="26.25" customHeight="1">
      <c r="A25" s="5"/>
      <c r="B25" s="91" t="s">
        <v>12</v>
      </c>
      <c r="C25" s="91"/>
      <c r="D25" s="91"/>
      <c r="E25" s="26" t="s">
        <v>26</v>
      </c>
      <c r="F25" s="33" t="s">
        <v>33</v>
      </c>
      <c r="G25" s="11">
        <v>0.53</v>
      </c>
      <c r="H25" s="11">
        <v>0.56</v>
      </c>
      <c r="I25" s="58">
        <f>K25-J25</f>
        <v>37682.04</v>
      </c>
      <c r="J25" s="27"/>
      <c r="K25" s="28">
        <v>37682.04</v>
      </c>
    </row>
    <row r="26" spans="1:11" ht="30" customHeight="1">
      <c r="A26" s="5"/>
      <c r="B26" s="92" t="s">
        <v>66</v>
      </c>
      <c r="C26" s="93"/>
      <c r="D26" s="94"/>
      <c r="E26" s="26" t="s">
        <v>26</v>
      </c>
      <c r="F26" s="33" t="s">
        <v>33</v>
      </c>
      <c r="G26" s="34">
        <f>3.52-G27-G28</f>
        <v>3.23</v>
      </c>
      <c r="H26" s="11">
        <f>3.73-H27-H28</f>
        <v>3.42</v>
      </c>
      <c r="I26" s="58">
        <f>ROUND($E$3*G26*6,2)+ROUND($E$3*H26*($L$7-6),2)</f>
        <v>230403.57</v>
      </c>
      <c r="J26" s="35"/>
      <c r="K26" s="28">
        <f t="shared" si="0"/>
        <v>230403.57</v>
      </c>
    </row>
    <row r="27" spans="1:11" ht="26.25" customHeight="1">
      <c r="A27" s="25"/>
      <c r="B27" s="101" t="s">
        <v>49</v>
      </c>
      <c r="C27" s="101"/>
      <c r="D27" s="101"/>
      <c r="E27" s="29" t="s">
        <v>7</v>
      </c>
      <c r="F27" s="33" t="s">
        <v>33</v>
      </c>
      <c r="G27" s="34">
        <v>0.29</v>
      </c>
      <c r="H27" s="11">
        <v>0.31</v>
      </c>
      <c r="I27" s="62">
        <f>ROUND($E$3*G27*6,2)+ROUND($E$3*H27*($L$7-6),2)</f>
        <v>20754.98</v>
      </c>
      <c r="J27" s="35"/>
      <c r="K27" s="28">
        <f t="shared" si="0"/>
        <v>20754.98</v>
      </c>
    </row>
    <row r="28" spans="1:11" ht="28.5" customHeight="1">
      <c r="A28" s="5"/>
      <c r="B28" s="101" t="s">
        <v>50</v>
      </c>
      <c r="C28" s="101"/>
      <c r="D28" s="101"/>
      <c r="E28" s="29" t="s">
        <v>7</v>
      </c>
      <c r="F28" s="33" t="s">
        <v>33</v>
      </c>
      <c r="G28" s="34">
        <v>0</v>
      </c>
      <c r="H28" s="47">
        <v>0</v>
      </c>
      <c r="I28" s="62">
        <f>ROUND($E$3*G28*6,2)+ROUND($E$3*H28*($L$7-6),2)</f>
        <v>0</v>
      </c>
      <c r="J28" s="35"/>
      <c r="K28" s="28">
        <f t="shared" si="0"/>
        <v>0</v>
      </c>
    </row>
    <row r="29" spans="1:11" ht="27" customHeight="1">
      <c r="A29" s="5"/>
      <c r="B29" s="95" t="s">
        <v>17</v>
      </c>
      <c r="C29" s="95"/>
      <c r="D29" s="95"/>
      <c r="E29" s="44" t="s">
        <v>26</v>
      </c>
      <c r="F29" s="33" t="s">
        <v>33</v>
      </c>
      <c r="G29" s="10">
        <v>1.45</v>
      </c>
      <c r="H29" s="11">
        <v>1.54</v>
      </c>
      <c r="I29" s="58">
        <f>ROUND($E$3*G29*6,2)+ROUND($E$3*H29*($L$7-6),2)</f>
        <v>103541.69</v>
      </c>
      <c r="J29" s="27"/>
      <c r="K29" s="28">
        <f t="shared" si="0"/>
        <v>103541.69</v>
      </c>
    </row>
    <row r="30" spans="1:11" ht="15.75">
      <c r="A30" s="5"/>
      <c r="B30" s="96"/>
      <c r="C30" s="97"/>
      <c r="D30" s="98"/>
      <c r="E30" s="29"/>
      <c r="F30" s="33"/>
      <c r="G30" s="61"/>
      <c r="H30" s="61"/>
      <c r="I30" s="63"/>
      <c r="J30" s="21"/>
      <c r="K30" s="36"/>
    </row>
    <row r="31" spans="1:11" ht="15.75">
      <c r="A31" s="5"/>
      <c r="B31" s="99" t="s">
        <v>23</v>
      </c>
      <c r="C31" s="99"/>
      <c r="D31" s="99"/>
      <c r="E31" s="5"/>
      <c r="F31" s="33"/>
      <c r="G31" s="6">
        <f>SUM(G17:G29)</f>
        <v>13.039999999999997</v>
      </c>
      <c r="H31" s="6">
        <f>SUM(H17:H29)</f>
        <v>13.82</v>
      </c>
      <c r="I31" s="41">
        <f>SUM(I17:I30)</f>
        <v>1024787.04</v>
      </c>
      <c r="J31" s="23"/>
      <c r="K31" s="41">
        <f>SUM(K17:K30)</f>
        <v>1024787.04</v>
      </c>
    </row>
    <row r="32" spans="1:11" ht="15.75">
      <c r="A32" s="5"/>
      <c r="B32" s="100" t="s">
        <v>51</v>
      </c>
      <c r="C32" s="93"/>
      <c r="D32" s="94"/>
      <c r="E32" s="29" t="s">
        <v>7</v>
      </c>
      <c r="F32" s="33"/>
      <c r="G32" s="61"/>
      <c r="H32" s="61"/>
      <c r="I32" s="63"/>
      <c r="J32" s="21"/>
      <c r="K32" s="36"/>
    </row>
    <row r="33" spans="1:11" ht="25.5">
      <c r="A33" s="5"/>
      <c r="B33" s="100" t="s">
        <v>52</v>
      </c>
      <c r="C33" s="93"/>
      <c r="D33" s="94"/>
      <c r="E33" s="26" t="s">
        <v>26</v>
      </c>
      <c r="F33" s="33"/>
      <c r="G33" s="61"/>
      <c r="H33" s="61"/>
      <c r="I33" s="63"/>
      <c r="J33" s="21"/>
      <c r="K33" s="36"/>
    </row>
    <row r="34" spans="1:11" ht="15.75">
      <c r="A34" s="5"/>
      <c r="B34" s="96"/>
      <c r="C34" s="97"/>
      <c r="D34" s="98"/>
      <c r="E34" s="29"/>
      <c r="F34" s="33"/>
      <c r="G34" s="61"/>
      <c r="H34" s="61"/>
      <c r="I34" s="63"/>
      <c r="J34" s="21"/>
      <c r="K34" s="36"/>
    </row>
    <row r="35" spans="1:11" ht="15.75">
      <c r="A35" s="5" t="s">
        <v>53</v>
      </c>
      <c r="B35" s="75" t="s">
        <v>54</v>
      </c>
      <c r="C35" s="76"/>
      <c r="D35" s="76"/>
      <c r="E35" s="77"/>
      <c r="F35" s="33" t="s">
        <v>33</v>
      </c>
      <c r="G35" s="6">
        <f>I35/E3/6</f>
        <v>0.8104561710448452</v>
      </c>
      <c r="H35" s="6">
        <f>I35/E3/3</f>
        <v>1.6209123420896905</v>
      </c>
      <c r="I35" s="64">
        <v>37800</v>
      </c>
      <c r="J35" s="37"/>
      <c r="K35" s="41">
        <f t="shared" si="0"/>
        <v>37800</v>
      </c>
    </row>
    <row r="36" spans="1:11" ht="15" customHeight="1">
      <c r="A36" s="38"/>
      <c r="B36" s="79" t="s">
        <v>30</v>
      </c>
      <c r="C36" s="79"/>
      <c r="D36" s="79"/>
      <c r="E36" s="79"/>
      <c r="F36" s="79"/>
      <c r="G36" s="6">
        <f>SUM(G31:G35)</f>
        <v>13.850456171044844</v>
      </c>
      <c r="H36" s="6">
        <f>SUM(H31:H35)</f>
        <v>15.44091234208969</v>
      </c>
      <c r="I36" s="65">
        <f>SUM(I31:I35)</f>
        <v>1062587.04</v>
      </c>
      <c r="J36" s="66"/>
      <c r="K36" s="66">
        <f>SUM(K31:K35)</f>
        <v>1062587.04</v>
      </c>
    </row>
    <row r="37" spans="1:11" ht="14.25" customHeight="1">
      <c r="A37" s="5" t="s">
        <v>55</v>
      </c>
      <c r="B37" s="79" t="s">
        <v>56</v>
      </c>
      <c r="C37" s="79"/>
      <c r="D37" s="79"/>
      <c r="E37" s="79"/>
      <c r="F37" s="79"/>
      <c r="G37" s="6"/>
      <c r="H37" s="6"/>
      <c r="I37" s="40">
        <v>0</v>
      </c>
      <c r="J37" s="40"/>
      <c r="K37" s="67">
        <f t="shared" si="0"/>
        <v>0</v>
      </c>
    </row>
    <row r="38" spans="1:11" ht="18.75">
      <c r="A38" s="38"/>
      <c r="B38" s="79" t="s">
        <v>57</v>
      </c>
      <c r="C38" s="79"/>
      <c r="D38" s="79"/>
      <c r="E38" s="79"/>
      <c r="F38" s="79"/>
      <c r="G38" s="6">
        <f>SUM(G36:G37)</f>
        <v>13.850456171044844</v>
      </c>
      <c r="H38" s="6">
        <f>SUM(H36:H37)</f>
        <v>15.44091234208969</v>
      </c>
      <c r="I38" s="65">
        <f>SUM(I36:I37)</f>
        <v>1062587.04</v>
      </c>
      <c r="J38" s="66"/>
      <c r="K38" s="66">
        <f>SUM(K36:K37)</f>
        <v>1062587.04</v>
      </c>
    </row>
    <row r="39" spans="1:11" ht="15" customHeight="1">
      <c r="A39" s="5">
        <v>3</v>
      </c>
      <c r="B39" s="87" t="s">
        <v>73</v>
      </c>
      <c r="C39" s="88"/>
      <c r="D39" s="88"/>
      <c r="E39" s="88"/>
      <c r="F39" s="88"/>
      <c r="G39" s="89"/>
      <c r="H39" s="68"/>
      <c r="I39" s="58">
        <f>I14-I38</f>
        <v>-351526.16000000003</v>
      </c>
      <c r="J39" s="58"/>
      <c r="K39" s="23">
        <f>K14-K38</f>
        <v>-261329.45000000007</v>
      </c>
    </row>
    <row r="40" spans="2:6" ht="15.75" customHeight="1">
      <c r="B40" s="8"/>
      <c r="F40" s="8"/>
    </row>
    <row r="41" spans="2:10" ht="15.75">
      <c r="B41" s="90" t="s">
        <v>67</v>
      </c>
      <c r="C41" s="90"/>
      <c r="D41" s="90"/>
      <c r="E41" s="90"/>
      <c r="F41" s="90"/>
      <c r="G41" s="90"/>
      <c r="H41" s="90"/>
      <c r="I41" s="90"/>
      <c r="J41" s="90"/>
    </row>
    <row r="42" spans="2:4" ht="15.75">
      <c r="B42" s="8"/>
      <c r="C42" s="8"/>
      <c r="D42" s="8"/>
    </row>
    <row r="43" spans="2:4" ht="15.75">
      <c r="B43" s="46" t="s">
        <v>68</v>
      </c>
      <c r="C43" s="46"/>
      <c r="D43" s="46"/>
    </row>
    <row r="44" spans="2:9" ht="15.75">
      <c r="B44" s="8" t="s">
        <v>69</v>
      </c>
      <c r="C44" s="8"/>
      <c r="D44" s="8"/>
      <c r="E44" s="8"/>
      <c r="F44" s="8"/>
      <c r="G44" s="8"/>
      <c r="H44" s="8"/>
      <c r="I44" s="8"/>
    </row>
    <row r="45" spans="2:4" ht="15.75" customHeight="1">
      <c r="B45" s="78" t="s">
        <v>58</v>
      </c>
      <c r="C45" s="78"/>
      <c r="D45" s="78"/>
    </row>
    <row r="48" spans="1:4" ht="15.75">
      <c r="A48" t="s">
        <v>74</v>
      </c>
      <c r="B48" t="s">
        <v>75</v>
      </c>
      <c r="C48" s="74">
        <v>80871.37</v>
      </c>
      <c r="D48" s="74"/>
    </row>
    <row r="49" spans="2:4" ht="15.75">
      <c r="B49" t="s">
        <v>59</v>
      </c>
      <c r="C49" s="69"/>
      <c r="D49" s="12">
        <v>90196.71</v>
      </c>
    </row>
  </sheetData>
  <sheetProtection/>
  <mergeCells count="38">
    <mergeCell ref="B14:F14"/>
    <mergeCell ref="B15:F15"/>
    <mergeCell ref="B7:D7"/>
    <mergeCell ref="B8:F8"/>
    <mergeCell ref="B9:F9"/>
    <mergeCell ref="B11:F11"/>
    <mergeCell ref="B12:F12"/>
    <mergeCell ref="B13:F13"/>
    <mergeCell ref="I7:K7"/>
    <mergeCell ref="A1:K1"/>
    <mergeCell ref="A2:K2"/>
    <mergeCell ref="B10:F10"/>
    <mergeCell ref="B27:D27"/>
    <mergeCell ref="B28:D28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45:D45"/>
    <mergeCell ref="B29:D29"/>
    <mergeCell ref="B30:D30"/>
    <mergeCell ref="B31:D31"/>
    <mergeCell ref="B32:D32"/>
    <mergeCell ref="B33:D33"/>
    <mergeCell ref="B34:D34"/>
    <mergeCell ref="B35:E35"/>
    <mergeCell ref="C48:D48"/>
    <mergeCell ref="B36:F36"/>
    <mergeCell ref="B39:G39"/>
    <mergeCell ref="B41:J41"/>
    <mergeCell ref="B37:F37"/>
    <mergeCell ref="B38:F38"/>
  </mergeCells>
  <printOptions/>
  <pageMargins left="0.3937007874015748" right="0" top="0" bottom="0" header="0.31496062992125984" footer="0.31496062992125984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Admin</cp:lastModifiedBy>
  <cp:lastPrinted>2013-09-09T06:31:04Z</cp:lastPrinted>
  <dcterms:created xsi:type="dcterms:W3CDTF">2009-08-26T03:25:10Z</dcterms:created>
  <dcterms:modified xsi:type="dcterms:W3CDTF">2013-10-22T17:24:23Z</dcterms:modified>
  <cp:category/>
  <cp:version/>
  <cp:contentType/>
  <cp:contentStatus/>
</cp:coreProperties>
</file>