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3" activeTab="3"/>
  </bookViews>
  <sheets>
    <sheet name="2008" sheetId="1" r:id="rId1"/>
    <sheet name="отчет 2009" sheetId="2" r:id="rId2"/>
    <sheet name="отчет 2010" sheetId="3" r:id="rId3"/>
    <sheet name="план2013" sheetId="4" r:id="rId4"/>
  </sheets>
  <definedNames/>
  <calcPr fullCalcOnLoad="1"/>
</workbook>
</file>

<file path=xl/sharedStrings.xml><?xml version="1.0" encoding="utf-8"?>
<sst xmlns="http://schemas.openxmlformats.org/spreadsheetml/2006/main" count="347" uniqueCount="188">
  <si>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</si>
  <si>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</si>
  <si>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</si>
  <si>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</si>
  <si>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</si>
  <si>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</si>
  <si>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</si>
  <si>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</si>
  <si>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</si>
  <si>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</si>
  <si>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</si>
  <si>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</si>
  <si>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</si>
  <si>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</si>
  <si>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</si>
  <si>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</si>
  <si>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</si>
  <si>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</si>
  <si>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</si>
  <si>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</si>
  <si>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</si>
  <si>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</si>
  <si>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</si>
  <si>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</si>
  <si>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</si>
  <si>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</si>
  <si>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</si>
  <si>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</si>
  <si>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</si>
  <si>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</si>
  <si>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</si>
  <si>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</si>
  <si>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</si>
  <si>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</si>
  <si>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</si>
  <si>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</si>
  <si>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</si>
  <si>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</si>
  <si>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</si>
  <si>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</si>
  <si>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</si>
  <si>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</si>
  <si>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</si>
  <si>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</si>
  <si>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</si>
  <si>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</si>
  <si>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</si>
  <si>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</si>
  <si>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</si>
  <si>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</si>
  <si>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</si>
  <si>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</si>
  <si>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</si>
  <si>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</si>
  <si>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</si>
  <si>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</si>
  <si>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</si>
  <si>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</si>
  <si>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</si>
  <si>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</si>
  <si>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</si>
  <si>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</si>
  <si>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</si>
  <si>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</si>
  <si>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</si>
  <si>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</si>
  <si>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</si>
  <si>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</si>
  <si>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</si>
  <si>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</si>
  <si>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</si>
  <si>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</si>
  <si>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</si>
  <si>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</si>
  <si>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</si>
  <si>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</si>
  <si>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</si>
  <si>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</si>
  <si>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</si>
  <si>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</si>
  <si>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</si>
  <si>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</si>
  <si>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</si>
  <si>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Старший по дому                                                               М.И. Кузьмина</t>
  </si>
  <si>
    <t xml:space="preserve">                    Представитель собственников  - старший по дому Кузьмина М.И.,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</si>
  <si>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113</t>
  </si>
  <si>
    <t>Претензий по управлению нет (да)</t>
  </si>
  <si>
    <t>ОТЧЕТ
о выполненных работах в 2008 году по договору управления МКД 
№219 от 28.03.2008 г., заключенного между ООО "ОЖКС №6" и собственниками многоквартирного дома
по адресу:  пр-т Ленина, 113.</t>
  </si>
  <si>
    <t xml:space="preserve">            Представитель собственников  - старший по дому Кузьмина М.И.,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</si>
  <si>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</si>
  <si>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</si>
  <si>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</si>
  <si>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</si>
  <si>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</si>
  <si>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</si>
  <si>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</si>
  <si>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</si>
  <si>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</si>
  <si>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</si>
  <si>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</si>
  <si>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</si>
  <si>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</si>
  <si>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</si>
  <si>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</si>
  <si>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</si>
  <si>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</si>
  <si>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</si>
  <si>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</si>
  <si>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</si>
  <si>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</si>
  <si>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</si>
  <si>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</si>
  <si>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</si>
  <si>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</si>
  <si>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</si>
  <si>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</si>
  <si>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</si>
  <si>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</si>
  <si>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</si>
  <si>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</si>
  <si>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</si>
  <si>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</si>
  <si>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</si>
  <si>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</si>
  <si>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</si>
  <si>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</si>
  <si>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</si>
  <si>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</si>
  <si>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</si>
  <si>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</si>
  <si>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</si>
  <si>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</si>
  <si>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</si>
  <si>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</si>
  <si>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</si>
  <si>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</si>
  <si>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</si>
  <si>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</si>
  <si>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</si>
  <si>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</si>
  <si>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</si>
  <si>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</si>
  <si>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</si>
  <si>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</si>
  <si>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</si>
  <si>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</si>
  <si>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</si>
  <si>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</si>
  <si>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</si>
  <si>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</si>
  <si>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</si>
  <si>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</si>
  <si>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</si>
  <si>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</si>
  <si>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</si>
  <si>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</si>
  <si>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</si>
  <si>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</si>
  <si>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</si>
  <si>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</si>
  <si>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</si>
  <si>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ОТЧЕТ
за  2009 г. о выполненнии условий  договора управления МКД
№ 219/6 от 28.03.2008 г., заключенного между ООО "ОЖКС №6" 
и собственниками многоквартирного дома
по адресу:  пр. Ленина, 113</t>
  </si>
  <si>
    <t>ОТЧЕТ
за  2010 г. о выполненнии условий  договора управления МКД 
№ 219/6 от 28.03.2008 г., заключенного между ООО "ОЖКС №6" 
и собственниками многоквартирного дома
по адресу:  пр. Ленина, 113</t>
  </si>
  <si>
    <t xml:space="preserve">                 Представитель собственников  - старший по дому Кузьмина М.И.,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</si>
  <si>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  Л.И. Никашина                               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</si>
  <si>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</si>
  <si>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</si>
  <si>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</si>
  <si>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</si>
  <si>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 Текущий ремонт общего имущества  </t>
  </si>
  <si>
    <t xml:space="preserve">Капитальный ремонт </t>
  </si>
  <si>
    <t>по плану работ</t>
  </si>
  <si>
    <t>1.1.</t>
  </si>
  <si>
    <t>1.2.</t>
  </si>
  <si>
    <t>1.3.</t>
  </si>
  <si>
    <t>подметание асфальта -   1 раз/неделю,                
подбор мусора - ежедневно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</si>
  <si>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</si>
  <si>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</si>
  <si>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</si>
  <si>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</si>
  <si>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</si>
  <si>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</si>
  <si>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</si>
  <si>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</si>
  <si>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Управление 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</si>
  <si>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</si>
  <si>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</si>
  <si>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10/6 от 30.08.2012 г., 
заключенного между ООО "ОЖКС № 6"   
и собственниками многоквартирного дома
по адресу:  пр. Ленина, 113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</si>
</sst>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32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64" fontId="7" fillId="0" borderId="15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J23" sqref="J23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75390625" style="0" customWidth="1"/>
    <col min="5" max="5" width="12.75390625" style="0" hidden="1" customWidth="1"/>
    <col min="6" max="6" width="10.625" style="0" bestFit="1" customWidth="1"/>
  </cols>
  <sheetData>
    <row r="1" spans="1:4" ht="104.25" customHeight="1">
      <c r="A1" s="139" t="s">
        <v>87</v>
      </c>
      <c r="B1" s="140"/>
      <c r="C1" s="140"/>
      <c r="D1" s="140"/>
    </row>
    <row r="2" spans="1:5" ht="80.25" customHeight="1">
      <c r="A2" s="141" t="s">
        <v>88</v>
      </c>
      <c r="B2" s="142"/>
      <c r="C2" s="142"/>
      <c r="D2" s="142"/>
      <c r="E2" t="s">
        <v>80</v>
      </c>
    </row>
    <row r="3" spans="1:5" ht="37.5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2746.1</v>
      </c>
      <c r="E5" s="58">
        <v>2746.1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6.5" customHeight="1">
      <c r="A7" s="55" t="s">
        <v>102</v>
      </c>
      <c r="B7" s="56" t="s">
        <v>103</v>
      </c>
      <c r="C7" s="49"/>
      <c r="D7" s="58"/>
      <c r="E7" s="58"/>
    </row>
    <row r="8" spans="1:5" ht="15.75">
      <c r="A8" s="60" t="s">
        <v>104</v>
      </c>
      <c r="B8" s="56" t="s">
        <v>105</v>
      </c>
      <c r="C8" s="49"/>
      <c r="D8" s="58"/>
      <c r="E8" s="58"/>
    </row>
    <row r="9" spans="1:5" ht="17.25" customHeight="1">
      <c r="A9" s="61"/>
      <c r="B9" s="34" t="s">
        <v>106</v>
      </c>
      <c r="C9" s="49" t="s">
        <v>107</v>
      </c>
      <c r="D9" s="58">
        <v>200642.3</v>
      </c>
      <c r="E9" s="58">
        <v>200642.3</v>
      </c>
    </row>
    <row r="10" spans="1:5" ht="16.5" customHeight="1">
      <c r="A10" s="61"/>
      <c r="B10" s="34" t="s">
        <v>108</v>
      </c>
      <c r="C10" s="49" t="s">
        <v>107</v>
      </c>
      <c r="D10" s="58">
        <v>182931.29</v>
      </c>
      <c r="E10" s="58">
        <v>182931.29</v>
      </c>
    </row>
    <row r="11" spans="1:5" ht="15.75">
      <c r="A11" s="61"/>
      <c r="B11" s="56" t="s">
        <v>109</v>
      </c>
      <c r="C11" s="57" t="s">
        <v>107</v>
      </c>
      <c r="D11" s="62">
        <f>D9-D10</f>
        <v>17711.00999999998</v>
      </c>
      <c r="E11" s="62">
        <f>E9-E10</f>
        <v>17711.00999999998</v>
      </c>
    </row>
    <row r="12" spans="1:5" ht="18" customHeight="1">
      <c r="A12" s="60" t="s">
        <v>110</v>
      </c>
      <c r="B12" s="56" t="s">
        <v>111</v>
      </c>
      <c r="C12" s="49"/>
      <c r="D12" s="58"/>
      <c r="E12" s="58"/>
    </row>
    <row r="13" spans="1:5" ht="15.75">
      <c r="A13" s="61"/>
      <c r="B13" s="34" t="s">
        <v>106</v>
      </c>
      <c r="C13" s="49" t="s">
        <v>107</v>
      </c>
      <c r="D13" s="58">
        <v>10566.28</v>
      </c>
      <c r="E13" s="58"/>
    </row>
    <row r="14" spans="1:5" ht="15.75" customHeight="1">
      <c r="A14" s="61"/>
      <c r="B14" s="34" t="s">
        <v>108</v>
      </c>
      <c r="C14" s="49" t="s">
        <v>107</v>
      </c>
      <c r="D14" s="58">
        <v>10512.06</v>
      </c>
      <c r="E14" s="58"/>
    </row>
    <row r="15" spans="1:5" ht="15.75" customHeight="1">
      <c r="A15" s="61"/>
      <c r="B15" s="56" t="s">
        <v>109</v>
      </c>
      <c r="C15" s="57" t="s">
        <v>107</v>
      </c>
      <c r="D15" s="62">
        <f>D13-D14</f>
        <v>54.220000000001164</v>
      </c>
      <c r="E15" s="62">
        <f>E13-E14</f>
        <v>0</v>
      </c>
    </row>
    <row r="16" spans="1:5" ht="15.75" customHeight="1">
      <c r="A16" s="60" t="s">
        <v>112</v>
      </c>
      <c r="B16" s="56" t="s">
        <v>113</v>
      </c>
      <c r="C16" s="49"/>
      <c r="D16" s="58"/>
      <c r="E16" s="58"/>
    </row>
    <row r="17" spans="1:5" ht="15.75" customHeight="1">
      <c r="A17" s="61"/>
      <c r="B17" s="34" t="s">
        <v>106</v>
      </c>
      <c r="C17" s="49" t="s">
        <v>107</v>
      </c>
      <c r="D17" s="58">
        <v>4871.52</v>
      </c>
      <c r="E17" s="58">
        <v>4871.52</v>
      </c>
    </row>
    <row r="18" spans="1:5" ht="15.75" customHeight="1">
      <c r="A18" s="61"/>
      <c r="B18" s="34" t="s">
        <v>108</v>
      </c>
      <c r="C18" s="49" t="s">
        <v>107</v>
      </c>
      <c r="D18" s="58">
        <v>3868.56</v>
      </c>
      <c r="E18" s="58">
        <v>3868.56</v>
      </c>
    </row>
    <row r="19" spans="1:5" ht="15.75" customHeight="1">
      <c r="A19" s="61"/>
      <c r="B19" s="56" t="s">
        <v>109</v>
      </c>
      <c r="C19" s="57" t="s">
        <v>107</v>
      </c>
      <c r="D19" s="62">
        <f>D17-D18</f>
        <v>1002.9600000000005</v>
      </c>
      <c r="E19" s="62">
        <f>E17-E18</f>
        <v>1002.9600000000005</v>
      </c>
    </row>
    <row r="20" spans="1:5" ht="15" customHeight="1">
      <c r="A20" s="61"/>
      <c r="B20" s="56" t="s">
        <v>114</v>
      </c>
      <c r="C20" s="49" t="s">
        <v>107</v>
      </c>
      <c r="D20" s="62">
        <f>D9+D13+D17</f>
        <v>216080.09999999998</v>
      </c>
      <c r="E20" s="62">
        <f>E9+E13+E17</f>
        <v>205513.81999999998</v>
      </c>
    </row>
    <row r="21" spans="1:5" ht="15.75">
      <c r="A21" s="61"/>
      <c r="B21" s="56" t="s">
        <v>115</v>
      </c>
      <c r="C21" s="49" t="s">
        <v>107</v>
      </c>
      <c r="D21" s="62">
        <f>D11+D15+D19</f>
        <v>18768.18999999998</v>
      </c>
      <c r="E21" s="62">
        <f>E11+E15+E19</f>
        <v>18713.96999999998</v>
      </c>
    </row>
    <row r="22" spans="1:5" ht="15.75" customHeight="1">
      <c r="A22" s="55" t="s">
        <v>116</v>
      </c>
      <c r="B22" s="63" t="s">
        <v>117</v>
      </c>
      <c r="C22" s="49"/>
      <c r="D22" s="58"/>
      <c r="E22" s="58"/>
    </row>
    <row r="23" spans="1:5" ht="94.5">
      <c r="A23" s="64" t="s">
        <v>118</v>
      </c>
      <c r="B23" s="65" t="s">
        <v>119</v>
      </c>
      <c r="C23" s="57" t="s">
        <v>107</v>
      </c>
      <c r="D23" s="62">
        <f>D9*0.11</f>
        <v>22070.653</v>
      </c>
      <c r="E23" s="62">
        <f>E9*0.11</f>
        <v>22070.653</v>
      </c>
    </row>
    <row r="24" spans="1:6" ht="94.5" customHeight="1">
      <c r="A24" s="64" t="s">
        <v>120</v>
      </c>
      <c r="B24" s="65" t="s">
        <v>121</v>
      </c>
      <c r="C24" s="57" t="s">
        <v>107</v>
      </c>
      <c r="D24" s="62">
        <f>D9*0.7</f>
        <v>140449.61</v>
      </c>
      <c r="E24" s="62">
        <f>E9*0.7</f>
        <v>140449.61</v>
      </c>
      <c r="F24" t="s">
        <v>80</v>
      </c>
    </row>
    <row r="25" spans="1:5" ht="19.5" customHeight="1">
      <c r="A25" s="64" t="s">
        <v>122</v>
      </c>
      <c r="B25" s="56" t="s">
        <v>123</v>
      </c>
      <c r="C25" s="57" t="s">
        <v>107</v>
      </c>
      <c r="D25" s="66">
        <v>272250</v>
      </c>
      <c r="E25" s="66">
        <v>272250</v>
      </c>
    </row>
    <row r="26" spans="1:5" ht="19.5" customHeight="1" hidden="1">
      <c r="A26" s="67" t="s">
        <v>124</v>
      </c>
      <c r="B26" s="56" t="s">
        <v>125</v>
      </c>
      <c r="C26" s="57"/>
      <c r="D26" s="66">
        <v>0</v>
      </c>
      <c r="E26" s="66">
        <v>0</v>
      </c>
    </row>
    <row r="27" spans="1:6" ht="17.25" customHeight="1">
      <c r="A27" s="61"/>
      <c r="B27" s="56" t="s">
        <v>126</v>
      </c>
      <c r="C27" s="57" t="s">
        <v>107</v>
      </c>
      <c r="D27" s="62">
        <f>D23+D24+D25+D26</f>
        <v>434770.263</v>
      </c>
      <c r="E27" s="62">
        <f>E23+E24+E25+E26</f>
        <v>434770.263</v>
      </c>
      <c r="F27" s="114"/>
    </row>
    <row r="28" spans="1:5" ht="17.25" customHeight="1">
      <c r="A28" s="60" t="s">
        <v>62</v>
      </c>
      <c r="B28" s="56" t="s">
        <v>127</v>
      </c>
      <c r="C28" s="49" t="s">
        <v>107</v>
      </c>
      <c r="D28" s="58">
        <f>D20-D27</f>
        <v>-218690.163</v>
      </c>
      <c r="E28" s="58">
        <f>E20-E27</f>
        <v>-229256.443</v>
      </c>
    </row>
    <row r="29" spans="1:5" ht="31.5">
      <c r="A29" s="64" t="s">
        <v>128</v>
      </c>
      <c r="B29" s="65" t="s">
        <v>129</v>
      </c>
      <c r="C29" s="49" t="s">
        <v>107</v>
      </c>
      <c r="D29" s="58">
        <f>D28-D21</f>
        <v>-237458.35299999997</v>
      </c>
      <c r="E29" s="58">
        <f>E28-E21</f>
        <v>-247970.41299999997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143" t="s">
        <v>83</v>
      </c>
      <c r="C34" s="143"/>
      <c r="D34" s="73"/>
    </row>
    <row r="35" spans="2:4" ht="17.25" customHeight="1">
      <c r="B35" s="144" t="s">
        <v>130</v>
      </c>
      <c r="C35" s="144"/>
      <c r="D35" s="144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H37" sqref="H37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39" t="s">
        <v>161</v>
      </c>
      <c r="B1" s="139"/>
      <c r="C1" s="139"/>
      <c r="D1" s="139"/>
      <c r="E1" s="139"/>
      <c r="F1" s="139"/>
      <c r="G1" s="139"/>
      <c r="H1" s="139"/>
    </row>
    <row r="2" spans="1:8" ht="63" customHeight="1">
      <c r="A2" s="161" t="s">
        <v>84</v>
      </c>
      <c r="B2" s="161"/>
      <c r="C2" s="161"/>
      <c r="D2" s="161"/>
      <c r="E2" s="161"/>
      <c r="F2" s="161"/>
      <c r="G2" s="161"/>
      <c r="H2" s="161"/>
    </row>
    <row r="3" spans="1:6" ht="18.75">
      <c r="A3" s="1" t="s">
        <v>82</v>
      </c>
      <c r="B3" s="1" t="s">
        <v>85</v>
      </c>
      <c r="C3" s="2"/>
      <c r="D3" s="2" t="s">
        <v>0</v>
      </c>
      <c r="E3" s="26">
        <v>2746.1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66"/>
      <c r="C7" s="166"/>
      <c r="D7" s="166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67" t="s">
        <v>65</v>
      </c>
      <c r="C8" s="168"/>
      <c r="D8" s="168"/>
      <c r="E8" s="168"/>
      <c r="F8" s="169"/>
      <c r="G8" s="15"/>
      <c r="H8" s="16"/>
    </row>
    <row r="9" spans="1:8" ht="15.75">
      <c r="A9" s="22"/>
      <c r="B9" s="163" t="s">
        <v>66</v>
      </c>
      <c r="C9" s="163"/>
      <c r="D9" s="163"/>
      <c r="E9" s="163"/>
      <c r="F9" s="163"/>
      <c r="G9" s="15"/>
      <c r="H9" s="30">
        <v>33247.89</v>
      </c>
    </row>
    <row r="10" spans="1:8" ht="15.75">
      <c r="A10" s="22">
        <v>1</v>
      </c>
      <c r="B10" s="162" t="s">
        <v>63</v>
      </c>
      <c r="C10" s="162"/>
      <c r="D10" s="162"/>
      <c r="E10" s="162"/>
      <c r="F10" s="162"/>
      <c r="G10" s="15"/>
      <c r="H10" s="34">
        <v>287024.69</v>
      </c>
    </row>
    <row r="11" spans="1:8" ht="15.75">
      <c r="A11" s="22"/>
      <c r="B11" s="162" t="s">
        <v>67</v>
      </c>
      <c r="C11" s="162"/>
      <c r="D11" s="162"/>
      <c r="E11" s="162"/>
      <c r="F11" s="162"/>
      <c r="G11" s="15"/>
      <c r="H11" s="40">
        <f>H10*0.9</f>
        <v>258322.22100000002</v>
      </c>
    </row>
    <row r="12" spans="1:8" ht="15.75" customHeight="1">
      <c r="A12" s="22"/>
      <c r="B12" s="162" t="s">
        <v>68</v>
      </c>
      <c r="C12" s="162"/>
      <c r="D12" s="162"/>
      <c r="E12" s="162"/>
      <c r="F12" s="162"/>
      <c r="G12" s="15"/>
      <c r="H12" s="40">
        <f>H10-H11</f>
        <v>28702.468999999983</v>
      </c>
    </row>
    <row r="13" spans="1:8" ht="15.75" customHeight="1">
      <c r="A13" s="22">
        <v>2</v>
      </c>
      <c r="B13" s="162" t="s">
        <v>64</v>
      </c>
      <c r="C13" s="162"/>
      <c r="D13" s="162"/>
      <c r="E13" s="162"/>
      <c r="F13" s="162"/>
      <c r="G13" s="15"/>
      <c r="H13" s="34">
        <v>273944.02</v>
      </c>
    </row>
    <row r="14" spans="1:8" ht="15.75" customHeight="1">
      <c r="A14" s="22">
        <v>3</v>
      </c>
      <c r="B14" s="162" t="s">
        <v>69</v>
      </c>
      <c r="C14" s="162"/>
      <c r="D14" s="162"/>
      <c r="E14" s="162"/>
      <c r="F14" s="162"/>
      <c r="G14" s="15"/>
      <c r="H14" s="40">
        <f>H10-H13</f>
        <v>13080.669999999984</v>
      </c>
    </row>
    <row r="15" spans="1:8" ht="15.75" customHeight="1">
      <c r="A15" s="22">
        <v>4</v>
      </c>
      <c r="B15" s="163" t="s">
        <v>70</v>
      </c>
      <c r="C15" s="163"/>
      <c r="D15" s="163"/>
      <c r="E15" s="163"/>
      <c r="F15" s="163"/>
      <c r="G15" s="15"/>
      <c r="H15" s="41">
        <f>H9+H10-H13</f>
        <v>46328.56</v>
      </c>
    </row>
    <row r="16" spans="1:8" ht="18.75">
      <c r="A16" s="22">
        <v>5</v>
      </c>
      <c r="B16" s="164" t="s">
        <v>74</v>
      </c>
      <c r="C16" s="164"/>
      <c r="D16" s="164"/>
      <c r="E16" s="164"/>
      <c r="F16" s="164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159" t="s">
        <v>18</v>
      </c>
      <c r="C18" s="159"/>
      <c r="D18" s="159"/>
      <c r="E18" s="6" t="s">
        <v>32</v>
      </c>
      <c r="F18" s="6" t="s">
        <v>24</v>
      </c>
      <c r="G18" s="12">
        <v>0.9</v>
      </c>
      <c r="H18" s="44">
        <f>ROUND(G18*$E$3*12,2)</f>
        <v>29657.88</v>
      </c>
    </row>
    <row r="19" spans="1:8" ht="15.75">
      <c r="A19" s="29" t="s">
        <v>42</v>
      </c>
      <c r="B19" s="159" t="s">
        <v>17</v>
      </c>
      <c r="C19" s="159"/>
      <c r="D19" s="159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8567.83</v>
      </c>
    </row>
    <row r="20" spans="1:8" ht="15.75">
      <c r="A20" s="28" t="s">
        <v>43</v>
      </c>
      <c r="B20" s="153" t="s">
        <v>23</v>
      </c>
      <c r="C20" s="153"/>
      <c r="D20" s="153"/>
      <c r="E20" s="7" t="s">
        <v>8</v>
      </c>
      <c r="F20" s="7" t="s">
        <v>20</v>
      </c>
      <c r="G20" s="12">
        <v>0.32</v>
      </c>
      <c r="H20" s="44">
        <f t="shared" si="0"/>
        <v>10545.02</v>
      </c>
    </row>
    <row r="21" spans="1:8" ht="33" customHeight="1">
      <c r="A21" s="29" t="s">
        <v>44</v>
      </c>
      <c r="B21" s="165" t="s">
        <v>31</v>
      </c>
      <c r="C21" s="165"/>
      <c r="D21" s="165"/>
      <c r="E21" s="8" t="s">
        <v>9</v>
      </c>
      <c r="F21" s="8" t="s">
        <v>10</v>
      </c>
      <c r="G21" s="12">
        <v>0.46</v>
      </c>
      <c r="H21" s="44">
        <f t="shared" si="0"/>
        <v>15158.47</v>
      </c>
    </row>
    <row r="22" spans="1:8" ht="63">
      <c r="A22" s="28" t="s">
        <v>47</v>
      </c>
      <c r="B22" s="153" t="s">
        <v>27</v>
      </c>
      <c r="C22" s="153"/>
      <c r="D22" s="153"/>
      <c r="E22" s="7" t="s">
        <v>34</v>
      </c>
      <c r="F22" s="7" t="s">
        <v>25</v>
      </c>
      <c r="G22" s="12">
        <v>0.11</v>
      </c>
      <c r="H22" s="44">
        <f t="shared" si="0"/>
        <v>3624.85</v>
      </c>
    </row>
    <row r="23" spans="1:8" ht="31.5">
      <c r="A23" s="29" t="s">
        <v>45</v>
      </c>
      <c r="B23" s="153" t="s">
        <v>11</v>
      </c>
      <c r="C23" s="153"/>
      <c r="D23" s="153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153" t="s">
        <v>26</v>
      </c>
      <c r="C24" s="151"/>
      <c r="D24" s="151"/>
      <c r="E24" s="9" t="s">
        <v>13</v>
      </c>
      <c r="F24" s="9" t="s">
        <v>14</v>
      </c>
      <c r="G24" s="12">
        <v>0.04</v>
      </c>
      <c r="H24" s="44">
        <f t="shared" si="0"/>
        <v>1318.13</v>
      </c>
    </row>
    <row r="25" spans="1:8" ht="36.75" customHeight="1">
      <c r="A25" s="29" t="s">
        <v>48</v>
      </c>
      <c r="B25" s="154" t="s">
        <v>77</v>
      </c>
      <c r="C25" s="155"/>
      <c r="D25" s="156"/>
      <c r="E25" s="9" t="s">
        <v>13</v>
      </c>
      <c r="F25" s="38" t="s">
        <v>81</v>
      </c>
      <c r="G25" s="12">
        <v>0.22</v>
      </c>
      <c r="H25" s="44">
        <f t="shared" si="0"/>
        <v>7249.7</v>
      </c>
    </row>
    <row r="26" spans="1:8" ht="31.5">
      <c r="A26" s="28" t="s">
        <v>49</v>
      </c>
      <c r="B26" s="153" t="s">
        <v>35</v>
      </c>
      <c r="C26" s="153"/>
      <c r="D26" s="153"/>
      <c r="E26" s="6" t="s">
        <v>36</v>
      </c>
      <c r="F26" s="39" t="s">
        <v>81</v>
      </c>
      <c r="G26" s="12">
        <v>2.5</v>
      </c>
      <c r="H26" s="44">
        <f t="shared" si="0"/>
        <v>82383</v>
      </c>
    </row>
    <row r="27" spans="1:8" ht="31.5">
      <c r="A27" s="29" t="s">
        <v>50</v>
      </c>
      <c r="B27" s="159" t="s">
        <v>15</v>
      </c>
      <c r="C27" s="159"/>
      <c r="D27" s="159"/>
      <c r="E27" s="6" t="s">
        <v>36</v>
      </c>
      <c r="F27" s="39" t="s">
        <v>81</v>
      </c>
      <c r="G27" s="12">
        <v>0.38</v>
      </c>
      <c r="H27" s="44">
        <f t="shared" si="0"/>
        <v>12522.22</v>
      </c>
    </row>
    <row r="28" spans="1:8" ht="31.5">
      <c r="A28" s="28" t="s">
        <v>51</v>
      </c>
      <c r="B28" s="157" t="s">
        <v>37</v>
      </c>
      <c r="C28" s="158"/>
      <c r="D28" s="158"/>
      <c r="E28" s="6" t="s">
        <v>36</v>
      </c>
      <c r="F28" s="39" t="s">
        <v>81</v>
      </c>
      <c r="G28" s="36">
        <f>1.82-G29-G30</f>
        <v>1.82</v>
      </c>
      <c r="H28" s="44">
        <f t="shared" si="0"/>
        <v>59974.82</v>
      </c>
    </row>
    <row r="29" spans="1:8" ht="31.5">
      <c r="A29" s="29" t="s">
        <v>52</v>
      </c>
      <c r="B29" s="153" t="s">
        <v>28</v>
      </c>
      <c r="C29" s="153"/>
      <c r="D29" s="153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153" t="s">
        <v>29</v>
      </c>
      <c r="C30" s="153"/>
      <c r="D30" s="153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151" t="s">
        <v>21</v>
      </c>
      <c r="C31" s="151"/>
      <c r="D31" s="151"/>
      <c r="E31" s="6" t="s">
        <v>36</v>
      </c>
      <c r="F31" s="39" t="s">
        <v>81</v>
      </c>
      <c r="G31" s="9">
        <v>0.88</v>
      </c>
      <c r="H31" s="44">
        <f t="shared" si="0"/>
        <v>28998.82</v>
      </c>
    </row>
    <row r="32" spans="1:8" ht="15.75">
      <c r="A32" s="22" t="s">
        <v>55</v>
      </c>
      <c r="B32" s="152" t="s">
        <v>30</v>
      </c>
      <c r="C32" s="152"/>
      <c r="D32" s="152"/>
      <c r="E32" s="14"/>
      <c r="F32" s="39"/>
      <c r="G32" s="20">
        <f>SUM(G18:G31)</f>
        <v>7.890000000000001</v>
      </c>
      <c r="H32" s="45">
        <f>SUM(H18:H31)</f>
        <v>260000.74000000002</v>
      </c>
    </row>
    <row r="33" spans="1:8" ht="15.75">
      <c r="A33" s="22" t="s">
        <v>56</v>
      </c>
      <c r="B33" s="163" t="s">
        <v>38</v>
      </c>
      <c r="C33" s="151"/>
      <c r="D33" s="151"/>
      <c r="E33" s="14"/>
      <c r="F33" s="39" t="s">
        <v>81</v>
      </c>
      <c r="G33" s="23">
        <f>H33/E3/12</f>
        <v>5.962395154340094</v>
      </c>
      <c r="H33" s="24">
        <v>196480</v>
      </c>
    </row>
    <row r="34" spans="1:8" ht="18.75">
      <c r="A34" s="25" t="s">
        <v>57</v>
      </c>
      <c r="B34" s="160" t="s">
        <v>76</v>
      </c>
      <c r="C34" s="160"/>
      <c r="D34" s="160"/>
      <c r="E34" s="160"/>
      <c r="F34" s="160"/>
      <c r="G34" s="20">
        <f>SUM(G32:G33)</f>
        <v>13.852395154340094</v>
      </c>
      <c r="H34" s="46">
        <f>SUM(H32:H33)</f>
        <v>456480.74</v>
      </c>
    </row>
    <row r="35" spans="1:8" ht="18.75">
      <c r="A35" s="22" t="s">
        <v>62</v>
      </c>
      <c r="B35" s="148" t="s">
        <v>39</v>
      </c>
      <c r="C35" s="149"/>
      <c r="D35" s="149"/>
      <c r="E35" s="149"/>
      <c r="F35" s="149"/>
      <c r="G35" s="150"/>
      <c r="H35" s="31"/>
    </row>
    <row r="36" spans="1:8" ht="15.75" customHeight="1">
      <c r="A36" s="22" t="s">
        <v>58</v>
      </c>
      <c r="B36" s="145" t="s">
        <v>71</v>
      </c>
      <c r="C36" s="146"/>
      <c r="D36" s="146"/>
      <c r="E36" s="146"/>
      <c r="F36" s="146"/>
      <c r="G36" s="147"/>
      <c r="H36" s="32">
        <v>-247970.41</v>
      </c>
    </row>
    <row r="37" spans="1:8" ht="15.75" customHeight="1">
      <c r="A37" s="22" t="s">
        <v>59</v>
      </c>
      <c r="B37" s="145" t="s">
        <v>72</v>
      </c>
      <c r="C37" s="146"/>
      <c r="D37" s="146"/>
      <c r="E37" s="146"/>
      <c r="F37" s="146"/>
      <c r="G37" s="147"/>
      <c r="H37" s="47">
        <f>H13-H34</f>
        <v>-182536.71999999997</v>
      </c>
    </row>
    <row r="38" spans="1:8" ht="15.75" customHeight="1">
      <c r="A38" s="22" t="s">
        <v>60</v>
      </c>
      <c r="B38" s="145" t="s">
        <v>73</v>
      </c>
      <c r="C38" s="146"/>
      <c r="D38" s="146"/>
      <c r="E38" s="146"/>
      <c r="F38" s="146"/>
      <c r="G38" s="147"/>
      <c r="H38" s="47">
        <f>H36+H37</f>
        <v>-430507.13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83</v>
      </c>
      <c r="C45" s="48"/>
      <c r="D45" s="48"/>
      <c r="E45" s="48"/>
      <c r="F45" s="48"/>
    </row>
    <row r="46" spans="2:4" ht="15.75" customHeight="1">
      <c r="B46" s="144" t="s">
        <v>86</v>
      </c>
      <c r="C46" s="144"/>
      <c r="D46" s="144"/>
    </row>
  </sheetData>
  <sheetProtection/>
  <mergeCells count="34"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21:D21"/>
    <mergeCell ref="B46:D46"/>
    <mergeCell ref="B24:D24"/>
    <mergeCell ref="B33:D33"/>
    <mergeCell ref="B28:D28"/>
    <mergeCell ref="B27:D27"/>
    <mergeCell ref="B34:F34"/>
    <mergeCell ref="B29:D29"/>
    <mergeCell ref="A1:H1"/>
    <mergeCell ref="A2:H2"/>
    <mergeCell ref="B30:D30"/>
    <mergeCell ref="B13:F13"/>
    <mergeCell ref="B14:F14"/>
    <mergeCell ref="B15:F15"/>
    <mergeCell ref="B37:G37"/>
    <mergeCell ref="B38:G38"/>
    <mergeCell ref="B35:G35"/>
    <mergeCell ref="B31:D31"/>
    <mergeCell ref="B32:D32"/>
    <mergeCell ref="B22:D22"/>
    <mergeCell ref="B23:D23"/>
    <mergeCell ref="B36:G36"/>
    <mergeCell ref="B25:D25"/>
    <mergeCell ref="B26:D26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00390625" style="0" bestFit="1" customWidth="1"/>
    <col min="2" max="2" width="25.125" style="0" customWidth="1"/>
    <col min="3" max="3" width="3.75390625" style="0" customWidth="1"/>
    <col min="4" max="4" width="21.875" style="0" customWidth="1"/>
    <col min="5" max="5" width="17.125" style="0" customWidth="1"/>
    <col min="6" max="6" width="0.12890625" style="0" hidden="1" customWidth="1"/>
    <col min="7" max="7" width="9.375" style="0" hidden="1" customWidth="1"/>
    <col min="8" max="8" width="11.625" style="0" bestFit="1" customWidth="1"/>
    <col min="9" max="9" width="11.75390625" style="0" bestFit="1" customWidth="1"/>
    <col min="10" max="10" width="11.625" style="84" bestFit="1" customWidth="1"/>
  </cols>
  <sheetData>
    <row r="1" spans="1:10" ht="110.25" customHeight="1">
      <c r="A1" s="139" t="s">
        <v>162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54" customHeight="1">
      <c r="A2" s="186" t="s">
        <v>163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8.75">
      <c r="A3" s="1"/>
      <c r="B3" s="1" t="s">
        <v>85</v>
      </c>
      <c r="C3" s="2"/>
      <c r="D3" s="2" t="s">
        <v>0</v>
      </c>
      <c r="E3" s="26">
        <v>2746.1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60</v>
      </c>
      <c r="F4" s="2"/>
      <c r="J4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16</v>
      </c>
      <c r="F6" s="2"/>
      <c r="G6" s="2"/>
      <c r="J6"/>
    </row>
    <row r="7" spans="1:10" ht="39" customHeight="1">
      <c r="A7" s="21" t="s">
        <v>61</v>
      </c>
      <c r="B7" s="187" t="s">
        <v>136</v>
      </c>
      <c r="C7" s="188"/>
      <c r="D7" s="189"/>
      <c r="E7" s="11" t="s">
        <v>6</v>
      </c>
      <c r="F7" s="11" t="s">
        <v>7</v>
      </c>
      <c r="G7" s="86" t="s">
        <v>22</v>
      </c>
      <c r="H7" s="190" t="s">
        <v>137</v>
      </c>
      <c r="I7" s="191"/>
      <c r="J7" s="192"/>
    </row>
    <row r="8" spans="1:10" ht="15.75">
      <c r="A8" s="22">
        <v>1</v>
      </c>
      <c r="B8" s="167"/>
      <c r="C8" s="168"/>
      <c r="D8" s="168"/>
      <c r="E8" s="168"/>
      <c r="F8" s="169"/>
      <c r="G8" s="87"/>
      <c r="H8" s="88" t="s">
        <v>138</v>
      </c>
      <c r="I8" s="89" t="s">
        <v>139</v>
      </c>
      <c r="J8" s="89" t="s">
        <v>140</v>
      </c>
    </row>
    <row r="9" spans="1:10" ht="15.75">
      <c r="A9" s="22"/>
      <c r="B9" s="167" t="s">
        <v>141</v>
      </c>
      <c r="C9" s="168"/>
      <c r="D9" s="168"/>
      <c r="E9" s="168"/>
      <c r="F9" s="169"/>
      <c r="G9" s="90"/>
      <c r="H9" s="90"/>
      <c r="I9" s="57"/>
      <c r="J9" s="89"/>
    </row>
    <row r="10" spans="1:10" ht="15.75">
      <c r="A10" s="91"/>
      <c r="B10" s="162" t="s">
        <v>142</v>
      </c>
      <c r="C10" s="162"/>
      <c r="D10" s="162"/>
      <c r="E10" s="162"/>
      <c r="F10" s="162"/>
      <c r="G10" s="15"/>
      <c r="H10" s="92">
        <v>267776.45</v>
      </c>
      <c r="I10" s="77"/>
      <c r="J10" s="58">
        <f>H10+I10</f>
        <v>267776.45</v>
      </c>
    </row>
    <row r="11" spans="1:10" ht="15.75">
      <c r="A11" s="91"/>
      <c r="B11" s="162" t="s">
        <v>143</v>
      </c>
      <c r="C11" s="162"/>
      <c r="D11" s="162"/>
      <c r="E11" s="162"/>
      <c r="F11" s="162"/>
      <c r="G11" s="15"/>
      <c r="H11" s="16">
        <v>16356.16</v>
      </c>
      <c r="I11" s="77"/>
      <c r="J11" s="58">
        <f>H11+I11</f>
        <v>16356.16</v>
      </c>
    </row>
    <row r="12" spans="1:10" ht="15.75">
      <c r="A12" s="22"/>
      <c r="B12" s="162" t="s">
        <v>144</v>
      </c>
      <c r="C12" s="162"/>
      <c r="D12" s="162"/>
      <c r="E12" s="162"/>
      <c r="F12" s="162"/>
      <c r="G12" s="15"/>
      <c r="H12" s="92"/>
      <c r="I12" s="77"/>
      <c r="J12" s="58">
        <f>H12+I12</f>
        <v>0</v>
      </c>
    </row>
    <row r="13" spans="1:10" ht="15.75">
      <c r="A13" s="22"/>
      <c r="B13" s="162" t="s">
        <v>145</v>
      </c>
      <c r="C13" s="162"/>
      <c r="D13" s="162"/>
      <c r="E13" s="162"/>
      <c r="F13" s="162"/>
      <c r="G13" s="15"/>
      <c r="H13" s="92"/>
      <c r="I13" s="93"/>
      <c r="J13" s="58">
        <f>H13+I13</f>
        <v>0</v>
      </c>
    </row>
    <row r="14" spans="1:10" ht="15.75">
      <c r="A14" s="22"/>
      <c r="B14" s="163" t="s">
        <v>146</v>
      </c>
      <c r="C14" s="163"/>
      <c r="D14" s="163"/>
      <c r="E14" s="163"/>
      <c r="F14" s="163"/>
      <c r="G14" s="15"/>
      <c r="H14" s="41">
        <f>SUM(H10:H12)</f>
        <v>284132.61</v>
      </c>
      <c r="I14" s="94">
        <f>SUM(I10:I12)</f>
        <v>0</v>
      </c>
      <c r="J14" s="95">
        <f>SUM(J10:J13)</f>
        <v>284132.61</v>
      </c>
    </row>
    <row r="15" spans="1:10" ht="18.75">
      <c r="A15" s="22">
        <v>2</v>
      </c>
      <c r="B15" s="164" t="s">
        <v>74</v>
      </c>
      <c r="C15" s="164"/>
      <c r="D15" s="164"/>
      <c r="E15" s="164"/>
      <c r="F15" s="164"/>
      <c r="G15" s="15"/>
      <c r="H15" s="92"/>
      <c r="I15" s="77"/>
      <c r="J15" s="49"/>
    </row>
    <row r="16" spans="1:10" ht="15.75">
      <c r="A16" s="22" t="s">
        <v>147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185" t="s">
        <v>133</v>
      </c>
      <c r="C17" s="185"/>
      <c r="D17" s="185"/>
      <c r="E17" s="97" t="s">
        <v>32</v>
      </c>
      <c r="F17" s="80" t="s">
        <v>24</v>
      </c>
      <c r="G17" s="81">
        <v>0.92</v>
      </c>
      <c r="H17" s="98">
        <f>ROUND(G17*$E$3*12,2)</f>
        <v>30316.94</v>
      </c>
      <c r="I17" s="99">
        <f>$I$12*0.08</f>
        <v>0</v>
      </c>
      <c r="J17" s="100">
        <f>SUM(H17:I17)</f>
        <v>30316.94</v>
      </c>
    </row>
    <row r="18" spans="1:10" ht="17.25" customHeight="1">
      <c r="A18" s="22"/>
      <c r="B18" s="184" t="s">
        <v>17</v>
      </c>
      <c r="C18" s="184"/>
      <c r="D18" s="184"/>
      <c r="E18" s="97" t="s">
        <v>32</v>
      </c>
      <c r="F18" s="80" t="s">
        <v>19</v>
      </c>
      <c r="G18" s="81">
        <v>0.26</v>
      </c>
      <c r="H18" s="98">
        <f>ROUND(G18*$E$3*12,2)</f>
        <v>8567.83</v>
      </c>
      <c r="I18" s="99">
        <f>$I$12*0.02</f>
        <v>0</v>
      </c>
      <c r="J18" s="100">
        <f aca="true" t="shared" si="0" ref="J18:J37">SUM(H18:I18)</f>
        <v>8567.83</v>
      </c>
    </row>
    <row r="19" spans="1:10" ht="20.25" customHeight="1">
      <c r="A19" s="22"/>
      <c r="B19" s="179" t="s">
        <v>23</v>
      </c>
      <c r="C19" s="179"/>
      <c r="D19" s="179"/>
      <c r="E19" s="101" t="s">
        <v>148</v>
      </c>
      <c r="F19" s="82" t="s">
        <v>20</v>
      </c>
      <c r="G19" s="81">
        <v>0.35</v>
      </c>
      <c r="H19" s="98">
        <f>J19-I19</f>
        <v>11776.18</v>
      </c>
      <c r="I19" s="99">
        <f>$I$12*0.07</f>
        <v>0</v>
      </c>
      <c r="J19" s="102">
        <v>11776.18</v>
      </c>
    </row>
    <row r="20" spans="1:10" ht="20.25" customHeight="1">
      <c r="A20" s="96"/>
      <c r="B20" s="185" t="s">
        <v>31</v>
      </c>
      <c r="C20" s="185"/>
      <c r="D20" s="185"/>
      <c r="E20" s="103" t="s">
        <v>9</v>
      </c>
      <c r="F20" s="83" t="s">
        <v>10</v>
      </c>
      <c r="G20" s="81">
        <v>0.46</v>
      </c>
      <c r="H20" s="98">
        <f>ROUND(G20*$E$3*12,2)</f>
        <v>15158.47</v>
      </c>
      <c r="I20" s="99">
        <f>$I$12*0.04</f>
        <v>0</v>
      </c>
      <c r="J20" s="100">
        <f t="shared" si="0"/>
        <v>15158.47</v>
      </c>
    </row>
    <row r="21" spans="1:10" ht="60.75" customHeight="1">
      <c r="A21" s="22"/>
      <c r="B21" s="179" t="s">
        <v>27</v>
      </c>
      <c r="C21" s="179"/>
      <c r="D21" s="179"/>
      <c r="E21" s="101" t="s">
        <v>149</v>
      </c>
      <c r="F21" s="82" t="s">
        <v>25</v>
      </c>
      <c r="G21" s="81">
        <v>0.11</v>
      </c>
      <c r="H21" s="98">
        <f>J21-I21</f>
        <v>4232.13</v>
      </c>
      <c r="I21" s="99">
        <f>$I$12*0.01</f>
        <v>0</v>
      </c>
      <c r="J21" s="102">
        <v>4232.13</v>
      </c>
    </row>
    <row r="22" spans="1:10" ht="20.25" customHeight="1">
      <c r="A22" s="96"/>
      <c r="B22" s="179" t="s">
        <v>11</v>
      </c>
      <c r="C22" s="179"/>
      <c r="D22" s="179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179" t="s">
        <v>26</v>
      </c>
      <c r="C23" s="180"/>
      <c r="D23" s="180"/>
      <c r="E23" s="104" t="s">
        <v>13</v>
      </c>
      <c r="F23" s="79" t="s">
        <v>14</v>
      </c>
      <c r="G23" s="81">
        <v>0.04</v>
      </c>
      <c r="H23" s="98">
        <f>J23-I23</f>
        <v>3920.93</v>
      </c>
      <c r="I23" s="99">
        <f>$I$12*0.003</f>
        <v>0</v>
      </c>
      <c r="J23" s="102">
        <v>3920.93</v>
      </c>
    </row>
    <row r="24" spans="1:10" ht="28.5" customHeight="1">
      <c r="A24" s="22"/>
      <c r="B24" s="179" t="s">
        <v>150</v>
      </c>
      <c r="C24" s="179"/>
      <c r="D24" s="179"/>
      <c r="E24" s="97" t="s">
        <v>36</v>
      </c>
      <c r="F24" s="39" t="s">
        <v>81</v>
      </c>
      <c r="G24" s="81">
        <v>1.87</v>
      </c>
      <c r="H24" s="98">
        <f aca="true" t="shared" si="1" ref="H24:H29">ROUND(G24*$E$3*12,2)</f>
        <v>61622.48</v>
      </c>
      <c r="I24" s="99">
        <f>$I$12*0.19</f>
        <v>0</v>
      </c>
      <c r="J24" s="100">
        <f t="shared" si="0"/>
        <v>61622.48</v>
      </c>
    </row>
    <row r="25" spans="1:10" ht="26.25" customHeight="1">
      <c r="A25" s="22"/>
      <c r="B25" s="184" t="s">
        <v>15</v>
      </c>
      <c r="C25" s="184"/>
      <c r="D25" s="184"/>
      <c r="E25" s="97" t="s">
        <v>36</v>
      </c>
      <c r="F25" s="39" t="s">
        <v>81</v>
      </c>
      <c r="G25" s="81">
        <v>0.38</v>
      </c>
      <c r="H25" s="105">
        <f>ROUND(G25*$E$3/8*7*12,2)</f>
        <v>10956.94</v>
      </c>
      <c r="I25" s="99">
        <v>0</v>
      </c>
      <c r="J25" s="100">
        <f t="shared" si="0"/>
        <v>10956.94</v>
      </c>
    </row>
    <row r="26" spans="1:10" ht="30" customHeight="1">
      <c r="A26" s="22"/>
      <c r="B26" s="145" t="s">
        <v>37</v>
      </c>
      <c r="C26" s="182"/>
      <c r="D26" s="183"/>
      <c r="E26" s="97" t="s">
        <v>36</v>
      </c>
      <c r="F26" s="39" t="s">
        <v>81</v>
      </c>
      <c r="G26" s="36">
        <f>2.97-G27-G28</f>
        <v>2.97</v>
      </c>
      <c r="H26" s="105">
        <f t="shared" si="1"/>
        <v>97871</v>
      </c>
      <c r="I26" s="106">
        <f>$I$12*0.22</f>
        <v>0</v>
      </c>
      <c r="J26" s="100">
        <f t="shared" si="0"/>
        <v>97871</v>
      </c>
    </row>
    <row r="27" spans="1:10" ht="26.25" customHeight="1">
      <c r="A27" s="96"/>
      <c r="B27" s="179" t="s">
        <v>151</v>
      </c>
      <c r="C27" s="179"/>
      <c r="D27" s="179"/>
      <c r="E27" s="97" t="s">
        <v>36</v>
      </c>
      <c r="F27" s="39" t="s">
        <v>81</v>
      </c>
      <c r="G27" s="36">
        <v>0</v>
      </c>
      <c r="H27" s="105">
        <f t="shared" si="1"/>
        <v>0</v>
      </c>
      <c r="I27" s="106"/>
      <c r="J27" s="100">
        <f t="shared" si="0"/>
        <v>0</v>
      </c>
    </row>
    <row r="28" spans="1:10" ht="17.25" customHeight="1">
      <c r="A28" s="22"/>
      <c r="B28" s="179" t="s">
        <v>152</v>
      </c>
      <c r="C28" s="179"/>
      <c r="D28" s="179"/>
      <c r="E28" s="101" t="s">
        <v>9</v>
      </c>
      <c r="F28" s="39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17.25" customHeight="1">
      <c r="A29" s="22"/>
      <c r="B29" s="180" t="s">
        <v>21</v>
      </c>
      <c r="C29" s="180"/>
      <c r="D29" s="180"/>
      <c r="E29" s="101" t="s">
        <v>9</v>
      </c>
      <c r="F29" s="39" t="s">
        <v>81</v>
      </c>
      <c r="G29" s="79">
        <v>0.92</v>
      </c>
      <c r="H29" s="98">
        <f t="shared" si="1"/>
        <v>30316.94</v>
      </c>
      <c r="I29" s="99">
        <f>$I$12*0.1</f>
        <v>0</v>
      </c>
      <c r="J29" s="100">
        <f t="shared" si="0"/>
        <v>30316.94</v>
      </c>
    </row>
    <row r="30" spans="1:10" ht="21.75" customHeight="1">
      <c r="A30" s="22"/>
      <c r="B30" s="181" t="s">
        <v>153</v>
      </c>
      <c r="C30" s="182"/>
      <c r="D30" s="183"/>
      <c r="E30" s="101" t="s">
        <v>9</v>
      </c>
      <c r="F30" s="39"/>
      <c r="G30" s="79"/>
      <c r="H30" s="105"/>
      <c r="I30" s="93"/>
      <c r="J30" s="107"/>
    </row>
    <row r="31" spans="1:10" ht="27.75" customHeight="1">
      <c r="A31" s="22"/>
      <c r="B31" s="181" t="s">
        <v>154</v>
      </c>
      <c r="C31" s="182"/>
      <c r="D31" s="183"/>
      <c r="E31" s="97" t="s">
        <v>36</v>
      </c>
      <c r="F31" s="39"/>
      <c r="G31" s="79"/>
      <c r="H31" s="105"/>
      <c r="I31" s="93"/>
      <c r="J31" s="107"/>
    </row>
    <row r="32" spans="1:10" ht="15.75">
      <c r="A32" s="22"/>
      <c r="B32" s="173"/>
      <c r="C32" s="174"/>
      <c r="D32" s="175"/>
      <c r="E32" s="101"/>
      <c r="F32" s="39"/>
      <c r="G32" s="79"/>
      <c r="H32" s="105"/>
      <c r="I32" s="93"/>
      <c r="J32" s="107"/>
    </row>
    <row r="33" spans="1:10" ht="15.75">
      <c r="A33" s="22"/>
      <c r="B33" s="173"/>
      <c r="C33" s="174"/>
      <c r="D33" s="175"/>
      <c r="E33" s="101"/>
      <c r="F33" s="39"/>
      <c r="G33" s="79"/>
      <c r="H33" s="105"/>
      <c r="I33" s="93"/>
      <c r="J33" s="107"/>
    </row>
    <row r="34" spans="1:10" ht="15.75">
      <c r="A34" s="22"/>
      <c r="B34" s="152" t="s">
        <v>30</v>
      </c>
      <c r="C34" s="152"/>
      <c r="D34" s="152"/>
      <c r="E34" s="14"/>
      <c r="F34" s="39"/>
      <c r="G34" s="20">
        <f>SUM(G17:G29)</f>
        <v>8.28</v>
      </c>
      <c r="H34" s="45">
        <f>SUM(H17:H33)</f>
        <v>274739.83999999997</v>
      </c>
      <c r="I34" s="108">
        <f>SUM(I17:I33)</f>
        <v>0</v>
      </c>
      <c r="J34" s="45">
        <f>SUM(J17:J33)</f>
        <v>274739.83999999997</v>
      </c>
    </row>
    <row r="35" spans="1:10" ht="15" customHeight="1">
      <c r="A35" s="22" t="s">
        <v>155</v>
      </c>
      <c r="B35" s="176" t="s">
        <v>156</v>
      </c>
      <c r="C35" s="177"/>
      <c r="D35" s="177"/>
      <c r="E35" s="178"/>
      <c r="F35" s="39" t="s">
        <v>81</v>
      </c>
      <c r="G35" s="23">
        <f>H35/E3/12</f>
        <v>0.11531505286284792</v>
      </c>
      <c r="H35" s="109">
        <v>3800</v>
      </c>
      <c r="I35" s="110"/>
      <c r="J35" s="95">
        <f t="shared" si="0"/>
        <v>3800</v>
      </c>
    </row>
    <row r="36" spans="1:10" ht="14.25" customHeight="1">
      <c r="A36" s="25"/>
      <c r="B36" s="171" t="s">
        <v>76</v>
      </c>
      <c r="C36" s="171"/>
      <c r="D36" s="171"/>
      <c r="E36" s="171"/>
      <c r="F36" s="171"/>
      <c r="G36" s="20">
        <f>SUM(G34:G35)</f>
        <v>8.395315052862847</v>
      </c>
      <c r="H36" s="46">
        <f>SUM(H34:H35)</f>
        <v>278539.83999999997</v>
      </c>
      <c r="I36" s="111">
        <f>SUM(I34:I35)</f>
        <v>0</v>
      </c>
      <c r="J36" s="111">
        <f>SUM(J34:J35)</f>
        <v>278539.83999999997</v>
      </c>
    </row>
    <row r="37" spans="1:10" ht="15.75">
      <c r="A37" s="22" t="s">
        <v>157</v>
      </c>
      <c r="B37" s="170" t="s">
        <v>158</v>
      </c>
      <c r="C37" s="170"/>
      <c r="D37" s="170"/>
      <c r="E37" s="170"/>
      <c r="F37" s="170"/>
      <c r="G37" s="23"/>
      <c r="H37" s="112"/>
      <c r="I37" s="112">
        <v>0</v>
      </c>
      <c r="J37" s="113">
        <f t="shared" si="0"/>
        <v>0</v>
      </c>
    </row>
    <row r="38" spans="1:10" ht="24.75" customHeight="1">
      <c r="A38" s="25"/>
      <c r="B38" s="171" t="s">
        <v>159</v>
      </c>
      <c r="C38" s="171"/>
      <c r="D38" s="171"/>
      <c r="E38" s="171"/>
      <c r="F38" s="171"/>
      <c r="G38" s="20">
        <f>SUM(G36:G37)</f>
        <v>8.395315052862847</v>
      </c>
      <c r="H38" s="46">
        <f>SUM(H36:H37)</f>
        <v>278539.83999999997</v>
      </c>
      <c r="I38" s="111">
        <f>SUM(I36:I37)</f>
        <v>0</v>
      </c>
      <c r="J38" s="111">
        <f>SUM(J36:J37)</f>
        <v>278539.83999999997</v>
      </c>
    </row>
    <row r="39" spans="1:10" ht="27" customHeight="1">
      <c r="A39" s="22">
        <v>3</v>
      </c>
      <c r="B39" s="145" t="s">
        <v>160</v>
      </c>
      <c r="C39" s="146"/>
      <c r="D39" s="146"/>
      <c r="E39" s="146"/>
      <c r="F39" s="146"/>
      <c r="G39" s="147"/>
      <c r="H39" s="98">
        <f>H14-H38</f>
        <v>5592.770000000019</v>
      </c>
      <c r="I39" s="98">
        <f>I14-I38</f>
        <v>0</v>
      </c>
      <c r="J39" s="95">
        <f>J14-J38</f>
        <v>5592.770000000019</v>
      </c>
    </row>
    <row r="40" spans="2:9" ht="36" customHeight="1">
      <c r="B40" s="172" t="s">
        <v>164</v>
      </c>
      <c r="C40" s="172"/>
      <c r="D40" s="172"/>
      <c r="E40" s="172"/>
      <c r="F40" s="172"/>
      <c r="G40" s="172"/>
      <c r="H40" s="172"/>
      <c r="I40" s="172"/>
    </row>
    <row r="41" spans="2:4" ht="16.5" customHeight="1">
      <c r="B41" s="33"/>
      <c r="C41" s="33"/>
      <c r="D41" s="33"/>
    </row>
    <row r="42" spans="2:4" ht="15.75">
      <c r="B42" s="37" t="s">
        <v>79</v>
      </c>
      <c r="C42" s="37"/>
      <c r="D42" s="37"/>
    </row>
    <row r="43" spans="2:10" ht="15.75">
      <c r="B43" s="48" t="s">
        <v>83</v>
      </c>
      <c r="C43" s="48"/>
      <c r="D43" s="48"/>
      <c r="E43" s="48"/>
      <c r="F43" s="48"/>
      <c r="J43"/>
    </row>
    <row r="44" spans="2:4" ht="15.75" customHeight="1">
      <c r="B44" s="144" t="s">
        <v>86</v>
      </c>
      <c r="C44" s="144"/>
      <c r="D44" s="144"/>
    </row>
  </sheetData>
  <sheetProtection/>
  <mergeCells count="37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31:D31"/>
    <mergeCell ref="B32:D32"/>
    <mergeCell ref="B17:D17"/>
    <mergeCell ref="B18:D18"/>
    <mergeCell ref="B19:D19"/>
    <mergeCell ref="B20:D20"/>
    <mergeCell ref="B21:D21"/>
    <mergeCell ref="B22:D22"/>
    <mergeCell ref="B27:D27"/>
    <mergeCell ref="B28:D28"/>
    <mergeCell ref="B29:D29"/>
    <mergeCell ref="B30:D30"/>
    <mergeCell ref="B23:D23"/>
    <mergeCell ref="B24:D24"/>
    <mergeCell ref="B25:D25"/>
    <mergeCell ref="B26:D26"/>
    <mergeCell ref="B44:D44"/>
    <mergeCell ref="B37:F37"/>
    <mergeCell ref="B38:F38"/>
    <mergeCell ref="B39:G39"/>
    <mergeCell ref="B40:I40"/>
    <mergeCell ref="B33:D33"/>
    <mergeCell ref="B34:D34"/>
    <mergeCell ref="B35:E35"/>
    <mergeCell ref="B36:F36"/>
  </mergeCells>
  <printOptions/>
  <pageMargins left="0.7874015748031497" right="0" top="0" bottom="0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3" sqref="I3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39" t="s">
        <v>187</v>
      </c>
      <c r="B1" s="139"/>
      <c r="C1" s="139"/>
      <c r="D1" s="139"/>
      <c r="E1" s="139"/>
      <c r="F1" s="139"/>
      <c r="G1" s="139"/>
      <c r="H1" s="139"/>
      <c r="I1" s="139"/>
    </row>
    <row r="2" spans="1:9" ht="20.2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20.25">
      <c r="A3" s="125"/>
      <c r="B3" s="125"/>
      <c r="C3" s="125"/>
      <c r="D3" s="125"/>
      <c r="E3" s="125"/>
      <c r="F3" s="125"/>
      <c r="G3" s="125"/>
      <c r="H3" s="125"/>
      <c r="I3" s="125"/>
    </row>
    <row r="4" spans="1:6" ht="47.25">
      <c r="A4" s="1" t="s">
        <v>82</v>
      </c>
      <c r="B4" s="1" t="s">
        <v>85</v>
      </c>
      <c r="C4" s="2"/>
      <c r="D4" s="128" t="s">
        <v>176</v>
      </c>
      <c r="E4" s="26">
        <v>2736.9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74" t="s">
        <v>61</v>
      </c>
      <c r="B8" s="194" t="s">
        <v>136</v>
      </c>
      <c r="C8" s="195"/>
      <c r="D8" s="196"/>
      <c r="E8" s="75" t="s">
        <v>6</v>
      </c>
      <c r="F8" s="75" t="s">
        <v>7</v>
      </c>
      <c r="G8" s="115" t="s">
        <v>177</v>
      </c>
      <c r="H8" s="115" t="s">
        <v>178</v>
      </c>
      <c r="I8" s="116" t="s">
        <v>179</v>
      </c>
    </row>
    <row r="9" spans="1:9" ht="38.25">
      <c r="A9" s="120">
        <v>1</v>
      </c>
      <c r="B9" s="187">
        <v>2</v>
      </c>
      <c r="C9" s="188"/>
      <c r="D9" s="197"/>
      <c r="E9" s="121">
        <v>3</v>
      </c>
      <c r="F9" s="121">
        <v>3</v>
      </c>
      <c r="G9" s="121">
        <v>4</v>
      </c>
      <c r="H9" s="121">
        <v>5</v>
      </c>
      <c r="I9" s="122" t="s">
        <v>180</v>
      </c>
    </row>
    <row r="10" spans="1:9" ht="15.75" customHeight="1">
      <c r="A10" s="76">
        <v>1</v>
      </c>
      <c r="B10" s="198" t="s">
        <v>131</v>
      </c>
      <c r="C10" s="198"/>
      <c r="D10" s="198"/>
      <c r="E10" s="198"/>
      <c r="F10" s="198"/>
      <c r="G10" s="77"/>
      <c r="H10" s="129"/>
      <c r="I10" s="117"/>
    </row>
    <row r="11" spans="1:9" ht="15.75" customHeight="1">
      <c r="A11" s="76"/>
      <c r="B11" s="163" t="s">
        <v>165</v>
      </c>
      <c r="C11" s="163"/>
      <c r="D11" s="163"/>
      <c r="E11" s="163"/>
      <c r="F11" s="163"/>
      <c r="G11" s="23">
        <f>G32</f>
        <v>10.91</v>
      </c>
      <c r="H11" s="23">
        <f>H32</f>
        <v>11.619999999999997</v>
      </c>
      <c r="I11" s="78">
        <f>ROUND($E$4*G11*6,0)+ROUND($E$4*H11*6,0)</f>
        <v>369974</v>
      </c>
    </row>
    <row r="12" spans="1:9" ht="15.75" customHeight="1">
      <c r="A12" s="76"/>
      <c r="B12" s="193" t="s">
        <v>132</v>
      </c>
      <c r="C12" s="193"/>
      <c r="D12" s="193"/>
      <c r="E12" s="193"/>
      <c r="F12" s="193"/>
      <c r="G12" s="23">
        <f>G33</f>
        <v>0.8</v>
      </c>
      <c r="H12" s="23">
        <f>H33</f>
        <v>0.85</v>
      </c>
      <c r="I12" s="78">
        <f>ROUND($E$4*G12*6,0)+ROUND($E$4*H12*6,0)</f>
        <v>27095</v>
      </c>
    </row>
    <row r="13" spans="1:9" ht="15.75" customHeight="1">
      <c r="A13" s="76">
        <v>2</v>
      </c>
      <c r="B13" s="201" t="s">
        <v>74</v>
      </c>
      <c r="C13" s="202"/>
      <c r="D13" s="202"/>
      <c r="E13" s="202"/>
      <c r="F13" s="203"/>
      <c r="G13" s="9"/>
      <c r="H13" s="130"/>
      <c r="I13" s="78"/>
    </row>
    <row r="14" spans="1:9" ht="18.75" customHeight="1">
      <c r="A14" s="76" t="s">
        <v>172</v>
      </c>
      <c r="B14" s="18" t="s">
        <v>75</v>
      </c>
      <c r="C14" s="18"/>
      <c r="D14" s="18"/>
      <c r="E14" s="18"/>
      <c r="F14" s="5"/>
      <c r="G14" s="90"/>
      <c r="H14" s="131"/>
      <c r="I14" s="78"/>
    </row>
    <row r="15" spans="1:9" ht="29.25" customHeight="1">
      <c r="A15" s="118"/>
      <c r="B15" s="204" t="s">
        <v>181</v>
      </c>
      <c r="C15" s="205"/>
      <c r="D15" s="205"/>
      <c r="E15" s="97" t="s">
        <v>32</v>
      </c>
      <c r="F15" s="6" t="s">
        <v>24</v>
      </c>
      <c r="G15" s="81">
        <v>1.12</v>
      </c>
      <c r="H15" s="132">
        <v>1.19</v>
      </c>
      <c r="I15" s="78">
        <f>ROUND($E$4*G15*6,0)+ROUND($E$4*H15*6,0)</f>
        <v>37933</v>
      </c>
    </row>
    <row r="16" spans="1:10" ht="15.75" customHeight="1">
      <c r="A16" s="118"/>
      <c r="B16" s="205" t="s">
        <v>17</v>
      </c>
      <c r="C16" s="205"/>
      <c r="D16" s="205"/>
      <c r="E16" s="97" t="s">
        <v>32</v>
      </c>
      <c r="F16" s="6" t="s">
        <v>19</v>
      </c>
      <c r="G16" s="81">
        <v>0.3</v>
      </c>
      <c r="H16" s="132">
        <v>0.32</v>
      </c>
      <c r="I16" s="78">
        <f aca="true" t="shared" si="0" ref="I16:I33">ROUND($E$4*G16*6,0)+ROUND($E$4*H16*6,0)</f>
        <v>10181</v>
      </c>
      <c r="J16" s="114"/>
    </row>
    <row r="17" spans="1:9" ht="18.75" customHeight="1">
      <c r="A17" s="118"/>
      <c r="B17" s="199" t="s">
        <v>182</v>
      </c>
      <c r="C17" s="199"/>
      <c r="D17" s="199"/>
      <c r="E17" s="101" t="s">
        <v>148</v>
      </c>
      <c r="F17" s="7" t="s">
        <v>20</v>
      </c>
      <c r="G17" s="81">
        <v>0.11</v>
      </c>
      <c r="H17" s="132">
        <v>0.12</v>
      </c>
      <c r="I17" s="78">
        <f t="shared" si="0"/>
        <v>3777</v>
      </c>
    </row>
    <row r="18" spans="1:9" ht="15.75" customHeight="1">
      <c r="A18" s="118"/>
      <c r="B18" s="206" t="s">
        <v>31</v>
      </c>
      <c r="C18" s="206"/>
      <c r="D18" s="206"/>
      <c r="E18" s="103" t="s">
        <v>9</v>
      </c>
      <c r="F18" s="8" t="s">
        <v>10</v>
      </c>
      <c r="G18" s="81">
        <v>0.54</v>
      </c>
      <c r="H18" s="132">
        <v>0.58</v>
      </c>
      <c r="I18" s="78">
        <f t="shared" si="0"/>
        <v>18392</v>
      </c>
    </row>
    <row r="19" spans="1:9" ht="51" customHeight="1">
      <c r="A19" s="118"/>
      <c r="B19" s="199" t="s">
        <v>27</v>
      </c>
      <c r="C19" s="199"/>
      <c r="D19" s="199"/>
      <c r="E19" s="101" t="s">
        <v>149</v>
      </c>
      <c r="F19" s="7" t="s">
        <v>25</v>
      </c>
      <c r="G19" s="81">
        <v>0.13</v>
      </c>
      <c r="H19" s="132">
        <v>0.14</v>
      </c>
      <c r="I19" s="78">
        <f t="shared" si="0"/>
        <v>4434</v>
      </c>
    </row>
    <row r="20" spans="1:9" ht="37.5" customHeight="1">
      <c r="A20" s="118"/>
      <c r="B20" s="199" t="s">
        <v>11</v>
      </c>
      <c r="C20" s="199"/>
      <c r="D20" s="199"/>
      <c r="E20" s="101" t="s">
        <v>9</v>
      </c>
      <c r="F20" s="7" t="s">
        <v>12</v>
      </c>
      <c r="G20" s="127">
        <v>0</v>
      </c>
      <c r="H20" s="132">
        <v>0</v>
      </c>
      <c r="I20" s="78">
        <f t="shared" si="0"/>
        <v>0</v>
      </c>
    </row>
    <row r="21" spans="1:9" ht="21" customHeight="1">
      <c r="A21" s="118"/>
      <c r="B21" s="199" t="s">
        <v>26</v>
      </c>
      <c r="C21" s="200"/>
      <c r="D21" s="200"/>
      <c r="E21" s="104" t="s">
        <v>13</v>
      </c>
      <c r="F21" s="9" t="s">
        <v>166</v>
      </c>
      <c r="G21" s="81">
        <v>0.05</v>
      </c>
      <c r="H21" s="132">
        <v>0.05</v>
      </c>
      <c r="I21" s="78">
        <f t="shared" si="0"/>
        <v>1642</v>
      </c>
    </row>
    <row r="22" spans="1:9" ht="51">
      <c r="A22" s="118"/>
      <c r="B22" s="199" t="s">
        <v>150</v>
      </c>
      <c r="C22" s="199"/>
      <c r="D22" s="199"/>
      <c r="E22" s="97" t="s">
        <v>175</v>
      </c>
      <c r="F22" s="7" t="s">
        <v>81</v>
      </c>
      <c r="G22" s="81">
        <v>1.63</v>
      </c>
      <c r="H22" s="132">
        <v>1.74</v>
      </c>
      <c r="I22" s="78">
        <f t="shared" si="0"/>
        <v>55340</v>
      </c>
    </row>
    <row r="23" spans="1:9" ht="55.5" customHeight="1">
      <c r="A23" s="118"/>
      <c r="B23" s="205" t="s">
        <v>15</v>
      </c>
      <c r="C23" s="205"/>
      <c r="D23" s="205"/>
      <c r="E23" s="97" t="s">
        <v>134</v>
      </c>
      <c r="F23" s="7" t="s">
        <v>81</v>
      </c>
      <c r="G23" s="81">
        <v>0.47</v>
      </c>
      <c r="H23" s="132">
        <v>0.5</v>
      </c>
      <c r="I23" s="78">
        <f t="shared" si="0"/>
        <v>15929</v>
      </c>
    </row>
    <row r="24" spans="1:9" ht="28.5" customHeight="1">
      <c r="A24" s="118"/>
      <c r="B24" s="199" t="s">
        <v>183</v>
      </c>
      <c r="C24" s="200"/>
      <c r="D24" s="200"/>
      <c r="E24" s="97" t="s">
        <v>36</v>
      </c>
      <c r="F24" s="7" t="s">
        <v>81</v>
      </c>
      <c r="G24" s="81">
        <f>4.32-G25-G26</f>
        <v>4.32</v>
      </c>
      <c r="H24" s="12">
        <f>4.6-H25-H26</f>
        <v>4.6</v>
      </c>
      <c r="I24" s="78">
        <f t="shared" si="0"/>
        <v>146478</v>
      </c>
    </row>
    <row r="25" spans="1:9" ht="15.75" customHeight="1">
      <c r="A25" s="118"/>
      <c r="B25" s="199" t="s">
        <v>167</v>
      </c>
      <c r="C25" s="199"/>
      <c r="D25" s="199"/>
      <c r="E25" s="101" t="s">
        <v>9</v>
      </c>
      <c r="F25" s="7" t="s">
        <v>81</v>
      </c>
      <c r="G25" s="127">
        <v>0</v>
      </c>
      <c r="H25" s="132">
        <v>0</v>
      </c>
      <c r="I25" s="78">
        <f t="shared" si="0"/>
        <v>0</v>
      </c>
    </row>
    <row r="26" spans="1:9" ht="21.75" customHeight="1">
      <c r="A26" s="118"/>
      <c r="B26" s="199" t="s">
        <v>152</v>
      </c>
      <c r="C26" s="199"/>
      <c r="D26" s="199"/>
      <c r="E26" s="101" t="s">
        <v>9</v>
      </c>
      <c r="F26" s="7" t="s">
        <v>81</v>
      </c>
      <c r="G26" s="127">
        <v>0</v>
      </c>
      <c r="H26" s="132">
        <v>0</v>
      </c>
      <c r="I26" s="78">
        <f t="shared" si="0"/>
        <v>0</v>
      </c>
    </row>
    <row r="27" spans="1:9" ht="25.5">
      <c r="A27" s="118"/>
      <c r="B27" s="200" t="s">
        <v>184</v>
      </c>
      <c r="C27" s="200"/>
      <c r="D27" s="200"/>
      <c r="E27" s="97" t="s">
        <v>36</v>
      </c>
      <c r="F27" s="7" t="s">
        <v>81</v>
      </c>
      <c r="G27" s="81">
        <v>1.12</v>
      </c>
      <c r="H27" s="132">
        <v>1.19</v>
      </c>
      <c r="I27" s="78">
        <f t="shared" si="0"/>
        <v>37933</v>
      </c>
    </row>
    <row r="28" spans="1:9" ht="15.75" customHeight="1" hidden="1">
      <c r="A28" s="22"/>
      <c r="B28" s="212" t="s">
        <v>153</v>
      </c>
      <c r="C28" s="213"/>
      <c r="D28" s="214"/>
      <c r="E28" s="101" t="s">
        <v>9</v>
      </c>
      <c r="F28" s="7"/>
      <c r="G28" s="81"/>
      <c r="H28" s="132"/>
      <c r="I28" s="78">
        <f t="shared" si="0"/>
        <v>0</v>
      </c>
    </row>
    <row r="29" spans="1:9" ht="25.5" hidden="1">
      <c r="A29" s="22"/>
      <c r="B29" s="212" t="s">
        <v>154</v>
      </c>
      <c r="C29" s="213"/>
      <c r="D29" s="214"/>
      <c r="E29" s="97" t="s">
        <v>36</v>
      </c>
      <c r="F29" s="7"/>
      <c r="G29" s="81"/>
      <c r="H29" s="132"/>
      <c r="I29" s="78">
        <f t="shared" si="0"/>
        <v>0</v>
      </c>
    </row>
    <row r="30" spans="1:9" ht="15.75" customHeight="1">
      <c r="A30" s="118"/>
      <c r="B30" s="215" t="s">
        <v>30</v>
      </c>
      <c r="C30" s="216"/>
      <c r="D30" s="217"/>
      <c r="E30" s="14"/>
      <c r="F30" s="7"/>
      <c r="G30" s="20">
        <f>SUM(G14:G29)</f>
        <v>9.79</v>
      </c>
      <c r="H30" s="20">
        <f>SUM(H15:H29)</f>
        <v>10.429999999999998</v>
      </c>
      <c r="I30" s="78">
        <f t="shared" si="0"/>
        <v>332041</v>
      </c>
    </row>
    <row r="31" spans="1:9" ht="21" customHeight="1">
      <c r="A31" s="76" t="s">
        <v>173</v>
      </c>
      <c r="B31" s="176" t="s">
        <v>169</v>
      </c>
      <c r="C31" s="177"/>
      <c r="D31" s="177"/>
      <c r="E31" s="126" t="s">
        <v>171</v>
      </c>
      <c r="F31" s="50" t="s">
        <v>135</v>
      </c>
      <c r="G31" s="23">
        <v>1.12</v>
      </c>
      <c r="H31" s="23">
        <v>1.19</v>
      </c>
      <c r="I31" s="78">
        <f t="shared" si="0"/>
        <v>37933</v>
      </c>
    </row>
    <row r="32" spans="1:9" ht="15.75" customHeight="1">
      <c r="A32" s="76" t="s">
        <v>174</v>
      </c>
      <c r="B32" s="207" t="s">
        <v>168</v>
      </c>
      <c r="C32" s="207"/>
      <c r="D32" s="207"/>
      <c r="E32" s="207"/>
      <c r="F32" s="207"/>
      <c r="G32" s="20">
        <f>SUM(G30:G31)</f>
        <v>10.91</v>
      </c>
      <c r="H32" s="20">
        <f>SUM(H30:H31)</f>
        <v>11.619999999999997</v>
      </c>
      <c r="I32" s="78">
        <f t="shared" si="0"/>
        <v>369974</v>
      </c>
    </row>
    <row r="33" spans="1:9" ht="24" customHeight="1" thickBot="1">
      <c r="A33" s="119" t="s">
        <v>97</v>
      </c>
      <c r="B33" s="208" t="s">
        <v>170</v>
      </c>
      <c r="C33" s="209"/>
      <c r="D33" s="210"/>
      <c r="E33" s="133" t="s">
        <v>171</v>
      </c>
      <c r="F33" s="134" t="s">
        <v>135</v>
      </c>
      <c r="G33" s="123">
        <v>0.8</v>
      </c>
      <c r="H33" s="135">
        <v>0.85</v>
      </c>
      <c r="I33" s="124">
        <f t="shared" si="0"/>
        <v>27095</v>
      </c>
    </row>
    <row r="34" spans="2:9" ht="59.25" customHeight="1" hidden="1">
      <c r="B34" s="211" t="s">
        <v>185</v>
      </c>
      <c r="C34" s="211"/>
      <c r="D34" s="211"/>
      <c r="E34" s="211"/>
      <c r="G34" s="138"/>
      <c r="H34" s="84"/>
      <c r="I34" s="136"/>
    </row>
    <row r="35" spans="2:9" ht="24.75" customHeight="1">
      <c r="B35" s="137"/>
      <c r="C35" s="137"/>
      <c r="D35" s="137"/>
      <c r="E35" s="137"/>
      <c r="G35" s="84"/>
      <c r="H35" s="84"/>
      <c r="I35" s="136"/>
    </row>
    <row r="36" spans="1:9" ht="15.75" customHeight="1">
      <c r="A36" s="72" t="s">
        <v>186</v>
      </c>
      <c r="B36" s="72"/>
      <c r="C36" s="72"/>
      <c r="D36" s="33"/>
      <c r="G36" s="84"/>
      <c r="H36" s="84"/>
      <c r="I36" s="136"/>
    </row>
  </sheetData>
  <sheetProtection/>
  <mergeCells count="27">
    <mergeCell ref="B31:D31"/>
    <mergeCell ref="B22:D22"/>
    <mergeCell ref="B23:D23"/>
    <mergeCell ref="B32:F32"/>
    <mergeCell ref="B33:D33"/>
    <mergeCell ref="B34:E34"/>
    <mergeCell ref="B26:D26"/>
    <mergeCell ref="B27:D27"/>
    <mergeCell ref="B28:D28"/>
    <mergeCell ref="B29:D29"/>
    <mergeCell ref="B30:D30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2012-09-17T09:15:21Z</cp:lastPrinted>
  <dcterms:created xsi:type="dcterms:W3CDTF">2009-08-26T03:25:10Z</dcterms:created>
  <dcterms:modified xsi:type="dcterms:W3CDTF">2013-12-07T16:51:20Z</dcterms:modified>
  <cp:category/>
  <cp:version/>
  <cp:contentType/>
  <cp:contentStatus/>
</cp:coreProperties>
</file>