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0" windowWidth="15480" windowHeight="11580" firstSheet="3" activeTab="3"/>
  </bookViews>
  <sheets>
    <sheet name="2008" sheetId="1" r:id="rId1"/>
    <sheet name="отчет 2009" sheetId="2" r:id="rId2"/>
    <sheet name="отчет 2010" sheetId="3" r:id="rId3"/>
    <sheet name="план2013" sheetId="4" r:id="rId4"/>
  </sheets>
  <definedNames/>
  <calcPr fullCalcOnLoad="1"/>
</workbook>
</file>

<file path=xl/sharedStrings.xml><?xml version="1.0" encoding="utf-8"?>
<sst xmlns="http://schemas.openxmlformats.org/spreadsheetml/2006/main" count="351" uniqueCount="190">
  <si>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</si>
  <si>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</si>
  <si>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</si>
  <si>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</si>
  <si>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</si>
  <si>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</si>
  <si>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</si>
  <si>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</si>
  <si>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</si>
  <si>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</si>
  <si>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</si>
  <si>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</si>
  <si>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</si>
  <si>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</si>
  <si>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</si>
  <si>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</si>
  <si>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</si>
  <si>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</si>
  <si>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</si>
  <si>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</si>
  <si>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</si>
  <si>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</si>
  <si>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</si>
  <si>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</si>
  <si>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</si>
  <si>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</si>
  <si>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</si>
  <si>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</si>
  <si>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</si>
  <si>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</si>
  <si>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</si>
  <si>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</si>
  <si>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</si>
  <si>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</si>
  <si>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</si>
  <si>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</si>
  <si>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</si>
  <si>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</si>
  <si>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</si>
  <si>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</si>
  <si>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</si>
  <si>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</si>
  <si>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</si>
  <si>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</si>
  <si>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</si>
  <si>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</si>
  <si>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</si>
  <si>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</si>
  <si>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</si>
  <si>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</si>
  <si>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</si>
  <si>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</si>
  <si>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</si>
  <si>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</si>
  <si>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</si>
  <si>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</si>
  <si>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</si>
  <si>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</si>
  <si>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</si>
  <si>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</si>
  <si>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</si>
  <si>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</si>
  <si>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</si>
  <si>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</si>
  <si>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</si>
  <si>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</si>
  <si>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</si>
  <si>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</si>
  <si>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</si>
  <si>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</si>
  <si>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</si>
  <si>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</si>
  <si>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</si>
  <si>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</si>
  <si>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</si>
  <si>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</si>
  <si>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</si>
  <si>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</si>
  <si>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</si>
  <si>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</si>
  <si>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</si>
  <si>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</si>
  <si>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</si>
  <si>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нет</t>
  </si>
  <si>
    <t>ОТЧЕТ
за  2009 г. о выполненнии условий  договора управления МКД
№216/6 от 28.03.2008 г.,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</si>
  <si>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Холодов Б.А.,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</si>
  <si>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ул. М.Жукова, 7 А</t>
  </si>
  <si>
    <t>Старший по дому                                                                            Б.А. Холодов</t>
  </si>
  <si>
    <t>Претензий по управлению нет (да)</t>
  </si>
  <si>
    <t>ОТЧЕТ
о выполненных работах в 2008 году по договору управления МКД 
№216 от 28.03.2008 г., заключенного между ООО "ОЖКС №6" и собственниками многоквартирного дома
по адресу:  ул. м. Жукова, 7 а.</t>
  </si>
  <si>
    <t xml:space="preserve">            Представитель собственников  - старший по дому Холодов Б.А.,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</si>
  <si>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</si>
  <si>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</si>
  <si>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</si>
  <si>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</si>
  <si>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</si>
  <si>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</si>
  <si>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</si>
  <si>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</si>
  <si>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</si>
  <si>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</si>
  <si>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</si>
  <si>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</si>
  <si>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</si>
  <si>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</si>
  <si>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</si>
  <si>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</si>
  <si>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</si>
  <si>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</si>
  <si>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</si>
  <si>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</si>
  <si>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</si>
  <si>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</si>
  <si>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</si>
  <si>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</si>
  <si>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</si>
  <si>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</si>
  <si>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</si>
  <si>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</si>
  <si>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</si>
  <si>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</si>
  <si>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</si>
  <si>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</si>
  <si>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</si>
  <si>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</si>
  <si>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</si>
  <si>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</si>
  <si>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</si>
  <si>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</si>
  <si>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</si>
  <si>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</si>
  <si>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</si>
  <si>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Старший по дому                                                             Б.А. Холодов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</si>
  <si>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</si>
  <si>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</si>
  <si>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</si>
  <si>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</si>
  <si>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</si>
  <si>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</si>
  <si>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</si>
  <si>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</si>
  <si>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</si>
  <si>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</si>
  <si>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</si>
  <si>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</si>
  <si>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</si>
  <si>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</si>
  <si>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</si>
  <si>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</si>
  <si>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</si>
  <si>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</si>
  <si>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</si>
  <si>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</si>
  <si>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</si>
  <si>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</si>
  <si>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</si>
  <si>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</si>
  <si>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</si>
  <si>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</si>
  <si>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</si>
  <si>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</si>
  <si>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</si>
  <si>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</si>
  <si>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</si>
  <si>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</si>
  <si>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</si>
  <si>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</si>
  <si>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</si>
  <si>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ОТЧЕТ
за  2010 г. о выполненнии условий  договора управления МКД 
№216/6 от 28.03.2008 г., заключенного между ООО "ОЖКС №6" 
и собственниками многоквартирного дома
по адресу: ул. М. Жукова, 7 А</t>
  </si>
  <si>
    <t xml:space="preserve">                    Представитель собственников  - старший по дому Холодов Б.А.,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</si>
  <si>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Сбор, вывоз  бытового мусора, содержание  контейнерных площадок</t>
  </si>
  <si>
    <t xml:space="preserve"> Текущий ремонт общего имущества  </t>
  </si>
  <si>
    <t>по плану работ</t>
  </si>
  <si>
    <t>72, 1 нежилое помещение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</si>
  <si>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</si>
  <si>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</si>
  <si>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</si>
  <si>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</si>
  <si>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</si>
  <si>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1.1.</t>
  </si>
  <si>
    <t>Сбор, вывоз  бытового мусора</t>
  </si>
  <si>
    <t>Дворовое освещение</t>
  </si>
  <si>
    <t>подметание асфальта -   1 раз/неделю,                
подбор мусора - ежедневно</t>
  </si>
  <si>
    <t xml:space="preserve">Управление  </t>
  </si>
  <si>
    <t>1.2.</t>
  </si>
  <si>
    <t>1.3.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</si>
  <si>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</si>
  <si>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</si>
  <si>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</si>
  <si>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39/6 от 29.09.12
заключенного между ООО "ОЖКС № 6"   
и собственниками многоквартирного дома
по адресу:  ул. М.Жукова, 7 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</si>
</sst>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_ ;[Red]\-#,##0.000\ "/>
    <numFmt numFmtId="171" formatCode="#,##0.0_ ;[Red]\-#,##0.0\ "/>
    <numFmt numFmtId="172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32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32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2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375" style="0" customWidth="1"/>
    <col min="5" max="5" width="12.75390625" style="0" customWidth="1"/>
  </cols>
  <sheetData>
    <row r="1" spans="1:4" ht="104.25" customHeight="1">
      <c r="A1" s="146" t="s">
        <v>89</v>
      </c>
      <c r="B1" s="147"/>
      <c r="C1" s="147"/>
      <c r="D1" s="147"/>
    </row>
    <row r="2" spans="1:5" ht="80.25" customHeight="1">
      <c r="A2" s="148" t="s">
        <v>90</v>
      </c>
      <c r="B2" s="149"/>
      <c r="C2" s="149"/>
      <c r="D2" s="149"/>
      <c r="E2" t="s">
        <v>80</v>
      </c>
    </row>
    <row r="3" spans="1:5" ht="34.5" customHeight="1">
      <c r="A3" s="23" t="s">
        <v>91</v>
      </c>
      <c r="B3" s="23" t="s">
        <v>92</v>
      </c>
      <c r="C3" s="11" t="s">
        <v>93</v>
      </c>
      <c r="D3" s="51" t="s">
        <v>94</v>
      </c>
      <c r="E3" s="52" t="s">
        <v>95</v>
      </c>
    </row>
    <row r="4" spans="1:5" ht="18.75" customHeight="1">
      <c r="A4" s="53" t="s">
        <v>96</v>
      </c>
      <c r="B4" s="54" t="s">
        <v>97</v>
      </c>
      <c r="C4" s="11" t="s">
        <v>98</v>
      </c>
      <c r="D4" s="55">
        <v>9</v>
      </c>
      <c r="E4" s="55">
        <v>9</v>
      </c>
    </row>
    <row r="5" spans="1:5" ht="15.75">
      <c r="A5" s="56" t="s">
        <v>99</v>
      </c>
      <c r="B5" s="57" t="s">
        <v>100</v>
      </c>
      <c r="C5" s="58" t="s">
        <v>101</v>
      </c>
      <c r="D5" s="59">
        <v>3711.1</v>
      </c>
      <c r="E5" s="59">
        <v>3711.1</v>
      </c>
    </row>
    <row r="6" spans="1:5" ht="14.25" customHeight="1">
      <c r="A6" s="56" t="s">
        <v>102</v>
      </c>
      <c r="B6" s="57" t="s">
        <v>103</v>
      </c>
      <c r="C6" s="58" t="s">
        <v>98</v>
      </c>
      <c r="D6" s="60">
        <v>72</v>
      </c>
      <c r="E6" s="60">
        <v>72</v>
      </c>
    </row>
    <row r="7" spans="1:5" ht="16.5" customHeight="1">
      <c r="A7" s="56" t="s">
        <v>104</v>
      </c>
      <c r="B7" s="57" t="s">
        <v>105</v>
      </c>
      <c r="C7" s="50"/>
      <c r="D7" s="59"/>
      <c r="E7" s="59"/>
    </row>
    <row r="8" spans="1:5" ht="15.75">
      <c r="A8" s="61" t="s">
        <v>106</v>
      </c>
      <c r="B8" s="57" t="s">
        <v>107</v>
      </c>
      <c r="C8" s="50"/>
      <c r="D8" s="59"/>
      <c r="E8" s="59"/>
    </row>
    <row r="9" spans="1:5" ht="17.25" customHeight="1">
      <c r="A9" s="62"/>
      <c r="B9" s="35" t="s">
        <v>108</v>
      </c>
      <c r="C9" s="50" t="s">
        <v>109</v>
      </c>
      <c r="D9" s="59">
        <v>365677.06</v>
      </c>
      <c r="E9" s="59">
        <v>365677.06</v>
      </c>
    </row>
    <row r="10" spans="1:5" ht="16.5" customHeight="1">
      <c r="A10" s="62"/>
      <c r="B10" s="35" t="s">
        <v>110</v>
      </c>
      <c r="C10" s="50" t="s">
        <v>109</v>
      </c>
      <c r="D10" s="59">
        <v>346541.41</v>
      </c>
      <c r="E10" s="59">
        <v>346541.41</v>
      </c>
    </row>
    <row r="11" spans="1:5" ht="15.75">
      <c r="A11" s="62"/>
      <c r="B11" s="57" t="s">
        <v>111</v>
      </c>
      <c r="C11" s="58" t="s">
        <v>109</v>
      </c>
      <c r="D11" s="63">
        <f>D9-D10</f>
        <v>19135.650000000023</v>
      </c>
      <c r="E11" s="63">
        <f>E9-E10</f>
        <v>19135.650000000023</v>
      </c>
    </row>
    <row r="12" spans="1:5" ht="18" customHeight="1">
      <c r="A12" s="61" t="s">
        <v>112</v>
      </c>
      <c r="B12" s="57" t="s">
        <v>113</v>
      </c>
      <c r="C12" s="50"/>
      <c r="D12" s="59"/>
      <c r="E12" s="59"/>
    </row>
    <row r="13" spans="1:5" ht="15.75">
      <c r="A13" s="62"/>
      <c r="B13" s="35" t="s">
        <v>108</v>
      </c>
      <c r="C13" s="50" t="s">
        <v>109</v>
      </c>
      <c r="D13" s="59">
        <v>15627.25</v>
      </c>
      <c r="E13" s="59"/>
    </row>
    <row r="14" spans="1:5" ht="15.75" customHeight="1">
      <c r="A14" s="62"/>
      <c r="B14" s="35" t="s">
        <v>110</v>
      </c>
      <c r="C14" s="50" t="s">
        <v>109</v>
      </c>
      <c r="D14" s="59">
        <v>14389.73</v>
      </c>
      <c r="E14" s="59"/>
    </row>
    <row r="15" spans="1:5" ht="15.75" customHeight="1">
      <c r="A15" s="62"/>
      <c r="B15" s="57" t="s">
        <v>111</v>
      </c>
      <c r="C15" s="58" t="s">
        <v>109</v>
      </c>
      <c r="D15" s="63">
        <f>D13-D14</f>
        <v>1237.5200000000004</v>
      </c>
      <c r="E15" s="63">
        <f>E13-E14</f>
        <v>0</v>
      </c>
    </row>
    <row r="16" spans="1:5" ht="15.75" customHeight="1">
      <c r="A16" s="61" t="s">
        <v>114</v>
      </c>
      <c r="B16" s="57" t="s">
        <v>115</v>
      </c>
      <c r="C16" s="50"/>
      <c r="D16" s="59"/>
      <c r="E16" s="59"/>
    </row>
    <row r="17" spans="1:5" ht="15.75" customHeight="1">
      <c r="A17" s="62"/>
      <c r="B17" s="35" t="s">
        <v>108</v>
      </c>
      <c r="C17" s="50" t="s">
        <v>109</v>
      </c>
      <c r="D17" s="59">
        <v>9855.37</v>
      </c>
      <c r="E17" s="59">
        <v>9855.37</v>
      </c>
    </row>
    <row r="18" spans="1:5" ht="15.75" customHeight="1">
      <c r="A18" s="62"/>
      <c r="B18" s="35" t="s">
        <v>110</v>
      </c>
      <c r="C18" s="50" t="s">
        <v>109</v>
      </c>
      <c r="D18" s="59">
        <v>9866.91</v>
      </c>
      <c r="E18" s="59">
        <v>9866.91</v>
      </c>
    </row>
    <row r="19" spans="1:5" ht="15.75" customHeight="1">
      <c r="A19" s="62"/>
      <c r="B19" s="57" t="s">
        <v>111</v>
      </c>
      <c r="C19" s="58" t="s">
        <v>109</v>
      </c>
      <c r="D19" s="63">
        <f>D17-D18</f>
        <v>-11.539999999999054</v>
      </c>
      <c r="E19" s="63">
        <f>E17-E18</f>
        <v>-11.539999999999054</v>
      </c>
    </row>
    <row r="20" spans="1:5" ht="15" customHeight="1">
      <c r="A20" s="62"/>
      <c r="B20" s="57" t="s">
        <v>116</v>
      </c>
      <c r="C20" s="50" t="s">
        <v>109</v>
      </c>
      <c r="D20" s="63">
        <f>D9+D13+D17</f>
        <v>391159.68</v>
      </c>
      <c r="E20" s="63">
        <f>E9+E13+E17</f>
        <v>375532.43</v>
      </c>
    </row>
    <row r="21" spans="1:5" ht="15.75">
      <c r="A21" s="62"/>
      <c r="B21" s="57" t="s">
        <v>117</v>
      </c>
      <c r="C21" s="50" t="s">
        <v>109</v>
      </c>
      <c r="D21" s="63">
        <f>D11+D15+D19</f>
        <v>20361.630000000026</v>
      </c>
      <c r="E21" s="63">
        <f>E11+E15+E19</f>
        <v>19124.110000000022</v>
      </c>
    </row>
    <row r="22" spans="1:5" ht="15.75" customHeight="1">
      <c r="A22" s="56" t="s">
        <v>118</v>
      </c>
      <c r="B22" s="64" t="s">
        <v>119</v>
      </c>
      <c r="C22" s="50"/>
      <c r="D22" s="59"/>
      <c r="E22" s="59"/>
    </row>
    <row r="23" spans="1:5" ht="94.5">
      <c r="A23" s="65" t="s">
        <v>120</v>
      </c>
      <c r="B23" s="66" t="s">
        <v>121</v>
      </c>
      <c r="C23" s="58" t="s">
        <v>109</v>
      </c>
      <c r="D23" s="63">
        <f>D9*0.11</f>
        <v>40224.4766</v>
      </c>
      <c r="E23" s="63">
        <f>E9*0.11</f>
        <v>40224.4766</v>
      </c>
    </row>
    <row r="24" spans="1:6" ht="94.5" customHeight="1">
      <c r="A24" s="65" t="s">
        <v>122</v>
      </c>
      <c r="B24" s="66" t="s">
        <v>123</v>
      </c>
      <c r="C24" s="58" t="s">
        <v>109</v>
      </c>
      <c r="D24" s="63">
        <f>D9*0.7</f>
        <v>255973.94199999998</v>
      </c>
      <c r="E24" s="63">
        <f>E9*0.7</f>
        <v>255973.94199999998</v>
      </c>
      <c r="F24" t="s">
        <v>80</v>
      </c>
    </row>
    <row r="25" spans="1:5" ht="19.5" customHeight="1">
      <c r="A25" s="65" t="s">
        <v>124</v>
      </c>
      <c r="B25" s="57" t="s">
        <v>125</v>
      </c>
      <c r="C25" s="58" t="s">
        <v>109</v>
      </c>
      <c r="D25" s="67">
        <v>57450</v>
      </c>
      <c r="E25" s="67">
        <v>57450</v>
      </c>
    </row>
    <row r="26" spans="1:5" ht="15.75" hidden="1">
      <c r="A26" s="68" t="s">
        <v>126</v>
      </c>
      <c r="B26" s="57" t="s">
        <v>127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128</v>
      </c>
      <c r="C27" s="58" t="s">
        <v>109</v>
      </c>
      <c r="D27" s="63">
        <f>D23+D24+D25+D26</f>
        <v>353648.4186</v>
      </c>
      <c r="E27" s="63">
        <f>E23+E24+E25+E26</f>
        <v>353648.4186</v>
      </c>
    </row>
    <row r="28" spans="1:5" ht="17.25" customHeight="1">
      <c r="A28" s="61" t="s">
        <v>61</v>
      </c>
      <c r="B28" s="57" t="s">
        <v>129</v>
      </c>
      <c r="C28" s="50" t="s">
        <v>109</v>
      </c>
      <c r="D28" s="59">
        <f>D20-D27</f>
        <v>37511.26140000002</v>
      </c>
      <c r="E28" s="59">
        <f>E20-E27</f>
        <v>21884.011400000018</v>
      </c>
    </row>
    <row r="29" spans="1:5" ht="31.5">
      <c r="A29" s="65" t="s">
        <v>130</v>
      </c>
      <c r="B29" s="66" t="s">
        <v>131</v>
      </c>
      <c r="C29" s="50" t="s">
        <v>109</v>
      </c>
      <c r="D29" s="59">
        <f>D28-D21</f>
        <v>17149.63139999999</v>
      </c>
      <c r="E29" s="59">
        <f>E28-E21</f>
        <v>2759.901399999995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50" t="s">
        <v>132</v>
      </c>
      <c r="C34" s="150"/>
      <c r="D34" s="44"/>
    </row>
    <row r="35" spans="2:4" ht="17.25" customHeight="1">
      <c r="B35" s="151" t="s">
        <v>133</v>
      </c>
      <c r="C35" s="151"/>
      <c r="D35" s="151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8">
      <selection activeCell="B43" sqref="B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46" t="s">
        <v>84</v>
      </c>
      <c r="B1" s="146"/>
      <c r="C1" s="146"/>
      <c r="D1" s="146"/>
      <c r="E1" s="146"/>
      <c r="F1" s="146"/>
      <c r="G1" s="146"/>
      <c r="H1" s="146"/>
    </row>
    <row r="2" spans="1:8" ht="78" customHeight="1">
      <c r="A2" s="171" t="s">
        <v>85</v>
      </c>
      <c r="B2" s="171"/>
      <c r="C2" s="171"/>
      <c r="D2" s="171"/>
      <c r="E2" s="171"/>
      <c r="F2" s="171"/>
      <c r="G2" s="171"/>
      <c r="H2" s="171"/>
    </row>
    <row r="3" spans="1:6" ht="18.75">
      <c r="A3" s="1" t="s">
        <v>77</v>
      </c>
      <c r="B3" s="1" t="s">
        <v>86</v>
      </c>
      <c r="C3" s="2"/>
      <c r="D3" s="2" t="s">
        <v>0</v>
      </c>
      <c r="E3" s="4">
        <v>3711.1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72</v>
      </c>
      <c r="F4" s="2"/>
    </row>
    <row r="5" spans="2:7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72"/>
      <c r="C7" s="172"/>
      <c r="D7" s="172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73" t="s">
        <v>64</v>
      </c>
      <c r="C8" s="174"/>
      <c r="D8" s="174"/>
      <c r="E8" s="174"/>
      <c r="F8" s="175"/>
      <c r="G8" s="15"/>
      <c r="H8" s="16"/>
    </row>
    <row r="9" spans="1:8" ht="15.75" customHeight="1">
      <c r="A9" s="23"/>
      <c r="B9" s="161" t="s">
        <v>73</v>
      </c>
      <c r="C9" s="161"/>
      <c r="D9" s="161"/>
      <c r="E9" s="161"/>
      <c r="F9" s="161"/>
      <c r="G9" s="15"/>
      <c r="H9" s="32">
        <v>47826.42</v>
      </c>
    </row>
    <row r="10" spans="1:8" ht="15.75">
      <c r="A10" s="23">
        <v>1</v>
      </c>
      <c r="B10" s="153" t="s">
        <v>62</v>
      </c>
      <c r="C10" s="153"/>
      <c r="D10" s="153"/>
      <c r="E10" s="153"/>
      <c r="F10" s="153"/>
      <c r="G10" s="17"/>
      <c r="H10" s="35">
        <v>557714.8</v>
      </c>
    </row>
    <row r="11" spans="1:8" ht="15.75">
      <c r="A11" s="23"/>
      <c r="B11" s="153" t="s">
        <v>75</v>
      </c>
      <c r="C11" s="153"/>
      <c r="D11" s="153"/>
      <c r="E11" s="153"/>
      <c r="F11" s="153"/>
      <c r="G11" s="17"/>
      <c r="H11" s="49">
        <f>H10*0.9</f>
        <v>501943.32000000007</v>
      </c>
    </row>
    <row r="12" spans="1:8" ht="15.75">
      <c r="A12" s="23"/>
      <c r="B12" s="153" t="s">
        <v>76</v>
      </c>
      <c r="C12" s="153"/>
      <c r="D12" s="153"/>
      <c r="E12" s="153"/>
      <c r="F12" s="153"/>
      <c r="G12" s="17"/>
      <c r="H12" s="36">
        <f>H10-H11</f>
        <v>55771.47999999998</v>
      </c>
    </row>
    <row r="13" spans="1:8" ht="15.75">
      <c r="A13" s="23">
        <v>2</v>
      </c>
      <c r="B13" s="153" t="s">
        <v>63</v>
      </c>
      <c r="C13" s="153"/>
      <c r="D13" s="153"/>
      <c r="E13" s="153"/>
      <c r="F13" s="153"/>
      <c r="G13" s="17"/>
      <c r="H13" s="18">
        <v>524428.83</v>
      </c>
    </row>
    <row r="14" spans="1:8" ht="15.75">
      <c r="A14" s="23">
        <v>3</v>
      </c>
      <c r="B14" s="153" t="s">
        <v>67</v>
      </c>
      <c r="C14" s="153"/>
      <c r="D14" s="153"/>
      <c r="E14" s="153"/>
      <c r="F14" s="153"/>
      <c r="G14" s="17"/>
      <c r="H14" s="36">
        <f>H10-H13</f>
        <v>33285.97000000009</v>
      </c>
    </row>
    <row r="15" spans="1:9" ht="15.75">
      <c r="A15" s="23">
        <v>4</v>
      </c>
      <c r="B15" s="161" t="s">
        <v>74</v>
      </c>
      <c r="C15" s="161"/>
      <c r="D15" s="161"/>
      <c r="E15" s="161"/>
      <c r="F15" s="161"/>
      <c r="G15" s="17"/>
      <c r="H15" s="37">
        <f>H9+H10-H13</f>
        <v>81112.39000000013</v>
      </c>
      <c r="I15" s="31"/>
    </row>
    <row r="16" spans="1:8" ht="18.75">
      <c r="A16" s="23">
        <v>5</v>
      </c>
      <c r="B16" s="163" t="s">
        <v>65</v>
      </c>
      <c r="C16" s="163"/>
      <c r="D16" s="163"/>
      <c r="E16" s="163"/>
      <c r="F16" s="163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67" t="s">
        <v>18</v>
      </c>
      <c r="C18" s="167"/>
      <c r="D18" s="167"/>
      <c r="E18" s="6" t="s">
        <v>32</v>
      </c>
      <c r="F18" s="6" t="s">
        <v>24</v>
      </c>
      <c r="G18" s="12">
        <v>1.06</v>
      </c>
      <c r="H18" s="39">
        <f>ROUND(G18*$E$3*12,2)</f>
        <v>47205.19</v>
      </c>
    </row>
    <row r="19" spans="1:8" ht="15.75">
      <c r="A19" s="23" t="s">
        <v>41</v>
      </c>
      <c r="B19" s="167" t="s">
        <v>17</v>
      </c>
      <c r="C19" s="167"/>
      <c r="D19" s="167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11578.63</v>
      </c>
    </row>
    <row r="20" spans="1:8" ht="15.75">
      <c r="A20" s="26" t="s">
        <v>42</v>
      </c>
      <c r="B20" s="153" t="s">
        <v>23</v>
      </c>
      <c r="C20" s="153"/>
      <c r="D20" s="153"/>
      <c r="E20" s="7" t="s">
        <v>8</v>
      </c>
      <c r="F20" s="7" t="s">
        <v>20</v>
      </c>
      <c r="G20" s="12">
        <v>0.9</v>
      </c>
      <c r="H20" s="39">
        <f t="shared" si="0"/>
        <v>40079.88</v>
      </c>
    </row>
    <row r="21" spans="1:8" ht="33" customHeight="1">
      <c r="A21" s="23" t="s">
        <v>43</v>
      </c>
      <c r="B21" s="170" t="s">
        <v>31</v>
      </c>
      <c r="C21" s="170"/>
      <c r="D21" s="170"/>
      <c r="E21" s="8" t="s">
        <v>9</v>
      </c>
      <c r="F21" s="8" t="s">
        <v>10</v>
      </c>
      <c r="G21" s="12">
        <v>0.46</v>
      </c>
      <c r="H21" s="39">
        <f t="shared" si="0"/>
        <v>20485.27</v>
      </c>
    </row>
    <row r="22" spans="1:8" ht="63">
      <c r="A22" s="26" t="s">
        <v>46</v>
      </c>
      <c r="B22" s="153" t="s">
        <v>27</v>
      </c>
      <c r="C22" s="153"/>
      <c r="D22" s="153"/>
      <c r="E22" s="7" t="s">
        <v>34</v>
      </c>
      <c r="F22" s="7" t="s">
        <v>25</v>
      </c>
      <c r="G22" s="12">
        <v>0.11</v>
      </c>
      <c r="H22" s="39">
        <f t="shared" si="0"/>
        <v>4898.65</v>
      </c>
    </row>
    <row r="23" spans="1:8" ht="31.5">
      <c r="A23" s="23" t="s">
        <v>44</v>
      </c>
      <c r="B23" s="153" t="s">
        <v>11</v>
      </c>
      <c r="C23" s="153"/>
      <c r="D23" s="153"/>
      <c r="E23" s="7" t="s">
        <v>9</v>
      </c>
      <c r="F23" s="7" t="s">
        <v>12</v>
      </c>
      <c r="G23" s="12">
        <v>1.89</v>
      </c>
      <c r="H23" s="39">
        <f t="shared" si="0"/>
        <v>84167.75</v>
      </c>
    </row>
    <row r="24" spans="1:8" ht="15.75">
      <c r="A24" s="26" t="s">
        <v>45</v>
      </c>
      <c r="B24" s="153" t="s">
        <v>26</v>
      </c>
      <c r="C24" s="154"/>
      <c r="D24" s="154"/>
      <c r="E24" s="9" t="s">
        <v>13</v>
      </c>
      <c r="F24" s="9" t="s">
        <v>14</v>
      </c>
      <c r="G24" s="12">
        <v>0.04</v>
      </c>
      <c r="H24" s="39">
        <f t="shared" si="0"/>
        <v>1781.33</v>
      </c>
    </row>
    <row r="25" spans="1:8" ht="36.75" customHeight="1">
      <c r="A25" s="23" t="s">
        <v>47</v>
      </c>
      <c r="B25" s="164" t="s">
        <v>81</v>
      </c>
      <c r="C25" s="165"/>
      <c r="D25" s="166"/>
      <c r="E25" s="9" t="s">
        <v>13</v>
      </c>
      <c r="F25" s="45" t="s">
        <v>82</v>
      </c>
      <c r="G25" s="12">
        <v>0.22</v>
      </c>
      <c r="H25" s="39">
        <f t="shared" si="0"/>
        <v>9797.3</v>
      </c>
    </row>
    <row r="26" spans="1:8" ht="31.5">
      <c r="A26" s="26" t="s">
        <v>48</v>
      </c>
      <c r="B26" s="153" t="s">
        <v>71</v>
      </c>
      <c r="C26" s="153"/>
      <c r="D26" s="153"/>
      <c r="E26" s="6" t="s">
        <v>35</v>
      </c>
      <c r="F26" s="46" t="s">
        <v>82</v>
      </c>
      <c r="G26" s="12">
        <v>2.5</v>
      </c>
      <c r="H26" s="39">
        <f t="shared" si="0"/>
        <v>111333</v>
      </c>
    </row>
    <row r="27" spans="1:8" ht="31.5">
      <c r="A27" s="23" t="s">
        <v>49</v>
      </c>
      <c r="B27" s="167" t="s">
        <v>15</v>
      </c>
      <c r="C27" s="167"/>
      <c r="D27" s="167"/>
      <c r="E27" s="6" t="s">
        <v>35</v>
      </c>
      <c r="F27" s="46" t="s">
        <v>82</v>
      </c>
      <c r="G27" s="12">
        <v>0.46</v>
      </c>
      <c r="H27" s="39">
        <f t="shared" si="0"/>
        <v>20485.27</v>
      </c>
    </row>
    <row r="28" spans="1:8" ht="31.5">
      <c r="A28" s="26" t="s">
        <v>50</v>
      </c>
      <c r="B28" s="168" t="s">
        <v>36</v>
      </c>
      <c r="C28" s="169"/>
      <c r="D28" s="169"/>
      <c r="E28" s="6" t="s">
        <v>35</v>
      </c>
      <c r="F28" s="46" t="s">
        <v>82</v>
      </c>
      <c r="G28" s="48">
        <f>2.14-G29-G30</f>
        <v>1.8900000000000001</v>
      </c>
      <c r="H28" s="39">
        <f t="shared" si="0"/>
        <v>84167.75</v>
      </c>
    </row>
    <row r="29" spans="1:8" ht="31.5">
      <c r="A29" s="23" t="s">
        <v>51</v>
      </c>
      <c r="B29" s="153" t="s">
        <v>28</v>
      </c>
      <c r="C29" s="153"/>
      <c r="D29" s="153"/>
      <c r="E29" s="6" t="s">
        <v>35</v>
      </c>
      <c r="F29" s="46" t="s">
        <v>82</v>
      </c>
      <c r="G29" s="13">
        <v>0.25</v>
      </c>
      <c r="H29" s="39">
        <f t="shared" si="0"/>
        <v>11133.3</v>
      </c>
    </row>
    <row r="30" spans="1:8" ht="31.5">
      <c r="A30" s="26" t="s">
        <v>52</v>
      </c>
      <c r="B30" s="153" t="s">
        <v>29</v>
      </c>
      <c r="C30" s="153"/>
      <c r="D30" s="153"/>
      <c r="E30" s="6" t="s">
        <v>35</v>
      </c>
      <c r="F30" s="46" t="s">
        <v>82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154" t="s">
        <v>21</v>
      </c>
      <c r="C31" s="154"/>
      <c r="D31" s="154"/>
      <c r="E31" s="6" t="s">
        <v>35</v>
      </c>
      <c r="F31" s="46" t="s">
        <v>82</v>
      </c>
      <c r="G31" s="9">
        <v>1.26</v>
      </c>
      <c r="H31" s="39">
        <f t="shared" si="0"/>
        <v>56111.83</v>
      </c>
    </row>
    <row r="32" spans="1:8" ht="15.75">
      <c r="A32" s="23" t="s">
        <v>54</v>
      </c>
      <c r="B32" s="152" t="s">
        <v>30</v>
      </c>
      <c r="C32" s="152"/>
      <c r="D32" s="152"/>
      <c r="E32" s="14"/>
      <c r="F32" s="46"/>
      <c r="G32" s="21">
        <f>SUM(G18:G31)</f>
        <v>11.299999999999999</v>
      </c>
      <c r="H32" s="40">
        <f>SUM(H18:H31)</f>
        <v>503225.15</v>
      </c>
    </row>
    <row r="33" spans="1:8" ht="15.75">
      <c r="A33" s="23" t="s">
        <v>55</v>
      </c>
      <c r="B33" s="161" t="s">
        <v>37</v>
      </c>
      <c r="C33" s="154"/>
      <c r="D33" s="154"/>
      <c r="E33" s="14"/>
      <c r="F33" s="46" t="s">
        <v>82</v>
      </c>
      <c r="G33" s="24">
        <f>H33/E3/12</f>
        <v>9.601825155165136</v>
      </c>
      <c r="H33" s="28">
        <v>427600</v>
      </c>
    </row>
    <row r="34" spans="1:8" ht="18.75">
      <c r="A34" s="25" t="s">
        <v>56</v>
      </c>
      <c r="B34" s="162" t="s">
        <v>69</v>
      </c>
      <c r="C34" s="162"/>
      <c r="D34" s="162"/>
      <c r="E34" s="162"/>
      <c r="F34" s="162"/>
      <c r="G34" s="5">
        <f>SUM(G32:G33)</f>
        <v>20.901825155165135</v>
      </c>
      <c r="H34" s="41">
        <f>SUM(H32:H33)</f>
        <v>930825.15</v>
      </c>
    </row>
    <row r="35" spans="1:8" ht="18.75">
      <c r="A35" s="23" t="s">
        <v>61</v>
      </c>
      <c r="B35" s="158" t="s">
        <v>38</v>
      </c>
      <c r="C35" s="159"/>
      <c r="D35" s="159"/>
      <c r="E35" s="159"/>
      <c r="F35" s="159"/>
      <c r="G35" s="160"/>
      <c r="H35" s="29"/>
    </row>
    <row r="36" spans="1:8" ht="15.75" customHeight="1">
      <c r="A36" s="23" t="s">
        <v>57</v>
      </c>
      <c r="B36" s="155" t="s">
        <v>68</v>
      </c>
      <c r="C36" s="156"/>
      <c r="D36" s="156"/>
      <c r="E36" s="156"/>
      <c r="F36" s="156"/>
      <c r="G36" s="157"/>
      <c r="H36" s="30">
        <v>2759.9</v>
      </c>
    </row>
    <row r="37" spans="1:8" ht="15.75" customHeight="1">
      <c r="A37" s="23" t="s">
        <v>58</v>
      </c>
      <c r="B37" s="155" t="s">
        <v>72</v>
      </c>
      <c r="C37" s="156"/>
      <c r="D37" s="156"/>
      <c r="E37" s="156"/>
      <c r="F37" s="156"/>
      <c r="G37" s="157"/>
      <c r="H37" s="42">
        <f>H13-H34</f>
        <v>-406396.32000000007</v>
      </c>
    </row>
    <row r="38" spans="1:8" ht="15.75" customHeight="1">
      <c r="A38" s="23" t="s">
        <v>59</v>
      </c>
      <c r="B38" s="155" t="s">
        <v>70</v>
      </c>
      <c r="C38" s="156"/>
      <c r="D38" s="156"/>
      <c r="E38" s="156"/>
      <c r="F38" s="156"/>
      <c r="G38" s="157"/>
      <c r="H38" s="42">
        <f>H36+H37</f>
        <v>-403636.42000000004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87</v>
      </c>
      <c r="C43" s="47"/>
      <c r="D43" s="44"/>
    </row>
    <row r="44" spans="2:4" ht="15.75" customHeight="1">
      <c r="B44" s="151" t="s">
        <v>88</v>
      </c>
      <c r="C44" s="151"/>
      <c r="D44" s="151"/>
    </row>
  </sheetData>
  <sheetProtection/>
  <mergeCells count="34">
    <mergeCell ref="B10:F10"/>
    <mergeCell ref="B13:F13"/>
    <mergeCell ref="B14:F14"/>
    <mergeCell ref="A2:H2"/>
    <mergeCell ref="A1:H1"/>
    <mergeCell ref="B7:D7"/>
    <mergeCell ref="B8:F8"/>
    <mergeCell ref="B21:D21"/>
    <mergeCell ref="B22:D22"/>
    <mergeCell ref="B19:D19"/>
    <mergeCell ref="B20:D20"/>
    <mergeCell ref="B18:D18"/>
    <mergeCell ref="B11:F11"/>
    <mergeCell ref="B12:F12"/>
    <mergeCell ref="B31:D31"/>
    <mergeCell ref="B9:F9"/>
    <mergeCell ref="B16:F16"/>
    <mergeCell ref="B29:D29"/>
    <mergeCell ref="B30:D30"/>
    <mergeCell ref="B25:D25"/>
    <mergeCell ref="B26:D26"/>
    <mergeCell ref="B27:D27"/>
    <mergeCell ref="B28:D28"/>
    <mergeCell ref="B15:F15"/>
    <mergeCell ref="B44:D44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</mergeCells>
  <printOptions/>
  <pageMargins left="0.54" right="0.31" top="0.5" bottom="0.25" header="0.5" footer="0.27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B16">
      <selection activeCell="H25" sqref="H25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18.00390625" style="0" hidden="1" customWidth="1"/>
    <col min="7" max="7" width="9.87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146" t="s">
        <v>168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54" customHeight="1">
      <c r="A2" s="196" t="s">
        <v>169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9" ht="18.75">
      <c r="A3" s="1" t="s">
        <v>77</v>
      </c>
      <c r="B3" s="1" t="s">
        <v>86</v>
      </c>
      <c r="C3" s="2"/>
      <c r="D3" s="2" t="s">
        <v>0</v>
      </c>
      <c r="E3" s="4">
        <v>3711.1</v>
      </c>
      <c r="F3" s="2"/>
      <c r="I3" s="87">
        <v>37.3</v>
      </c>
    </row>
    <row r="4" spans="2:9" ht="15.75">
      <c r="B4" s="3" t="s">
        <v>1</v>
      </c>
      <c r="C4" s="27">
        <v>9</v>
      </c>
      <c r="D4" s="2" t="s">
        <v>2</v>
      </c>
      <c r="E4" s="4">
        <v>72</v>
      </c>
      <c r="F4" s="2"/>
      <c r="I4" t="s">
        <v>101</v>
      </c>
    </row>
    <row r="5" spans="2:9" ht="15.75">
      <c r="B5" s="3" t="s">
        <v>3</v>
      </c>
      <c r="C5" s="4">
        <v>2</v>
      </c>
      <c r="D5" s="2" t="s">
        <v>4</v>
      </c>
      <c r="E5" s="2" t="s">
        <v>83</v>
      </c>
      <c r="F5" s="2"/>
      <c r="G5" s="2"/>
      <c r="I5" s="2" t="s">
        <v>139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140</v>
      </c>
    </row>
    <row r="7" spans="1:10" ht="39" customHeight="1">
      <c r="A7" s="22" t="s">
        <v>60</v>
      </c>
      <c r="B7" s="197" t="s">
        <v>141</v>
      </c>
      <c r="C7" s="198"/>
      <c r="D7" s="199"/>
      <c r="E7" s="11" t="s">
        <v>6</v>
      </c>
      <c r="F7" s="11" t="s">
        <v>7</v>
      </c>
      <c r="G7" s="33" t="s">
        <v>22</v>
      </c>
      <c r="H7" s="200" t="s">
        <v>142</v>
      </c>
      <c r="I7" s="201"/>
      <c r="J7" s="202"/>
    </row>
    <row r="8" spans="1:10" ht="15.75">
      <c r="A8" s="23">
        <v>1</v>
      </c>
      <c r="B8" s="173"/>
      <c r="C8" s="174"/>
      <c r="D8" s="174"/>
      <c r="E8" s="174"/>
      <c r="F8" s="175"/>
      <c r="G8" s="89"/>
      <c r="H8" s="90" t="s">
        <v>143</v>
      </c>
      <c r="I8" s="91" t="s">
        <v>144</v>
      </c>
      <c r="J8" s="91" t="s">
        <v>145</v>
      </c>
    </row>
    <row r="9" spans="1:10" ht="15.75">
      <c r="A9" s="23"/>
      <c r="B9" s="173" t="s">
        <v>146</v>
      </c>
      <c r="C9" s="174"/>
      <c r="D9" s="174"/>
      <c r="E9" s="174"/>
      <c r="F9" s="175"/>
      <c r="G9" s="78"/>
      <c r="H9" s="78"/>
      <c r="I9" s="58"/>
      <c r="J9" s="91"/>
    </row>
    <row r="10" spans="1:10" ht="15.75" customHeight="1">
      <c r="A10" s="92"/>
      <c r="B10" s="195" t="s">
        <v>147</v>
      </c>
      <c r="C10" s="195"/>
      <c r="D10" s="195"/>
      <c r="E10" s="195"/>
      <c r="F10" s="195"/>
      <c r="G10" s="15"/>
      <c r="H10" s="93">
        <v>580918.08</v>
      </c>
      <c r="I10" s="75"/>
      <c r="J10" s="94">
        <f>H10+I10</f>
        <v>580918.08</v>
      </c>
    </row>
    <row r="11" spans="1:10" ht="15.75" customHeight="1">
      <c r="A11" s="92"/>
      <c r="B11" s="195" t="s">
        <v>148</v>
      </c>
      <c r="C11" s="195"/>
      <c r="D11" s="195"/>
      <c r="E11" s="195"/>
      <c r="F11" s="195"/>
      <c r="G11" s="15"/>
      <c r="H11" s="16">
        <v>21795.2</v>
      </c>
      <c r="I11" s="75"/>
      <c r="J11" s="94">
        <f>H11+I11</f>
        <v>21795.2</v>
      </c>
    </row>
    <row r="12" spans="1:10" ht="15.75" customHeight="1">
      <c r="A12" s="23"/>
      <c r="B12" s="195" t="s">
        <v>149</v>
      </c>
      <c r="C12" s="195"/>
      <c r="D12" s="195"/>
      <c r="E12" s="195"/>
      <c r="F12" s="195"/>
      <c r="G12" s="15"/>
      <c r="H12" s="93"/>
      <c r="I12" s="75">
        <v>4994.6</v>
      </c>
      <c r="J12" s="94">
        <f>H12+I12</f>
        <v>4994.6</v>
      </c>
    </row>
    <row r="13" spans="1:10" ht="15.75" customHeight="1">
      <c r="A13" s="23"/>
      <c r="B13" s="195" t="s">
        <v>150</v>
      </c>
      <c r="C13" s="195"/>
      <c r="D13" s="195"/>
      <c r="E13" s="195"/>
      <c r="F13" s="195"/>
      <c r="G13" s="15"/>
      <c r="H13" s="93"/>
      <c r="I13" s="95">
        <v>0</v>
      </c>
      <c r="J13" s="94">
        <f>H13+I13</f>
        <v>0</v>
      </c>
    </row>
    <row r="14" spans="1:10" ht="15.75" customHeight="1">
      <c r="A14" s="23"/>
      <c r="B14" s="161" t="s">
        <v>151</v>
      </c>
      <c r="C14" s="161"/>
      <c r="D14" s="161"/>
      <c r="E14" s="161"/>
      <c r="F14" s="161"/>
      <c r="G14" s="15"/>
      <c r="H14" s="96">
        <f>SUM(H10:H12)</f>
        <v>602713.2799999999</v>
      </c>
      <c r="I14" s="97">
        <f>SUM(I10:I12)</f>
        <v>4994.6</v>
      </c>
      <c r="J14" s="96">
        <f>SUM(J10:J12)</f>
        <v>607707.8799999999</v>
      </c>
    </row>
    <row r="15" spans="1:10" ht="18.75" customHeight="1">
      <c r="A15" s="23">
        <v>2</v>
      </c>
      <c r="B15" s="163" t="s">
        <v>65</v>
      </c>
      <c r="C15" s="163"/>
      <c r="D15" s="163"/>
      <c r="E15" s="163"/>
      <c r="F15" s="163"/>
      <c r="G15" s="15"/>
      <c r="H15" s="93"/>
      <c r="I15" s="75"/>
      <c r="J15" s="35"/>
    </row>
    <row r="16" spans="1:10" ht="15.75">
      <c r="A16" s="23" t="s">
        <v>152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194" t="s">
        <v>170</v>
      </c>
      <c r="C17" s="194"/>
      <c r="D17" s="194"/>
      <c r="E17" s="98" t="s">
        <v>32</v>
      </c>
      <c r="F17" s="80" t="s">
        <v>24</v>
      </c>
      <c r="G17" s="81">
        <v>1.06</v>
      </c>
      <c r="H17" s="99">
        <f>ROUND(G17*$E$3*12,2)</f>
        <v>47205.19</v>
      </c>
      <c r="I17" s="100">
        <f>$I$12*0.08</f>
        <v>399.56800000000004</v>
      </c>
      <c r="J17" s="101">
        <f>SUM(H17:I17)</f>
        <v>47604.758</v>
      </c>
    </row>
    <row r="18" spans="1:10" ht="36" customHeight="1">
      <c r="A18" s="23"/>
      <c r="B18" s="191" t="s">
        <v>17</v>
      </c>
      <c r="C18" s="191"/>
      <c r="D18" s="191"/>
      <c r="E18" s="98" t="s">
        <v>32</v>
      </c>
      <c r="F18" s="80" t="s">
        <v>19</v>
      </c>
      <c r="G18" s="81">
        <v>0.26</v>
      </c>
      <c r="H18" s="99">
        <f>ROUND(G18*$E$3*12,2)</f>
        <v>11578.63</v>
      </c>
      <c r="I18" s="100">
        <f>$I$12*0.02</f>
        <v>99.89200000000001</v>
      </c>
      <c r="J18" s="101">
        <f>SUM(H18:I18)</f>
        <v>11678.521999999999</v>
      </c>
    </row>
    <row r="19" spans="1:10" ht="20.25" customHeight="1">
      <c r="A19" s="23"/>
      <c r="B19" s="193" t="s">
        <v>23</v>
      </c>
      <c r="C19" s="193"/>
      <c r="D19" s="193"/>
      <c r="E19" s="102" t="s">
        <v>153</v>
      </c>
      <c r="F19" s="83" t="s">
        <v>20</v>
      </c>
      <c r="G19" s="81">
        <v>0.9</v>
      </c>
      <c r="H19" s="99">
        <f>J19-I19</f>
        <v>50688.797999999995</v>
      </c>
      <c r="I19" s="100">
        <f>$I$12*0.07</f>
        <v>349.62200000000007</v>
      </c>
      <c r="J19" s="103">
        <v>51038.42</v>
      </c>
    </row>
    <row r="20" spans="1:10" ht="20.25" customHeight="1">
      <c r="A20" s="26"/>
      <c r="B20" s="194" t="s">
        <v>31</v>
      </c>
      <c r="C20" s="194"/>
      <c r="D20" s="194"/>
      <c r="E20" s="104" t="s">
        <v>9</v>
      </c>
      <c r="F20" s="84" t="s">
        <v>10</v>
      </c>
      <c r="G20" s="81">
        <v>0.46</v>
      </c>
      <c r="H20" s="99">
        <f>ROUND(G20*$E$3*12,2)</f>
        <v>20485.27</v>
      </c>
      <c r="I20" s="100">
        <f>$I$12*0.04</f>
        <v>199.78400000000002</v>
      </c>
      <c r="J20" s="101">
        <f>SUM(H20:I20)</f>
        <v>20685.054</v>
      </c>
    </row>
    <row r="21" spans="1:10" ht="65.25" customHeight="1">
      <c r="A21" s="23"/>
      <c r="B21" s="193" t="s">
        <v>27</v>
      </c>
      <c r="C21" s="193"/>
      <c r="D21" s="193"/>
      <c r="E21" s="102" t="s">
        <v>154</v>
      </c>
      <c r="F21" s="83" t="s">
        <v>25</v>
      </c>
      <c r="G21" s="81">
        <v>0.11</v>
      </c>
      <c r="H21" s="99">
        <f>J21-I21</f>
        <v>2707.654</v>
      </c>
      <c r="I21" s="100">
        <f>$I$12*0.01</f>
        <v>49.946000000000005</v>
      </c>
      <c r="J21" s="103">
        <v>2757.6</v>
      </c>
    </row>
    <row r="22" spans="1:10" ht="20.25" customHeight="1">
      <c r="A22" s="26"/>
      <c r="B22" s="193" t="s">
        <v>11</v>
      </c>
      <c r="C22" s="193"/>
      <c r="D22" s="193"/>
      <c r="E22" s="102" t="s">
        <v>9</v>
      </c>
      <c r="F22" s="83" t="s">
        <v>12</v>
      </c>
      <c r="G22" s="81">
        <v>1.93</v>
      </c>
      <c r="H22" s="99">
        <f>J22-I22</f>
        <v>125468.52</v>
      </c>
      <c r="I22" s="100">
        <f>$I$12*0.15</f>
        <v>749.19</v>
      </c>
      <c r="J22" s="103">
        <v>126217.71</v>
      </c>
    </row>
    <row r="23" spans="1:10" ht="31.5" customHeight="1">
      <c r="A23" s="26"/>
      <c r="B23" s="193" t="s">
        <v>26</v>
      </c>
      <c r="C23" s="187"/>
      <c r="D23" s="187"/>
      <c r="E23" s="105" t="s">
        <v>13</v>
      </c>
      <c r="F23" s="77" t="s">
        <v>14</v>
      </c>
      <c r="G23" s="81">
        <v>0.04</v>
      </c>
      <c r="H23" s="99">
        <f>J23-I23</f>
        <v>3681.4662</v>
      </c>
      <c r="I23" s="100">
        <f>$I$12*0.003</f>
        <v>14.983800000000002</v>
      </c>
      <c r="J23" s="103">
        <v>3696.45</v>
      </c>
    </row>
    <row r="24" spans="1:10" ht="28.5" customHeight="1">
      <c r="A24" s="23"/>
      <c r="B24" s="193" t="s">
        <v>71</v>
      </c>
      <c r="C24" s="193"/>
      <c r="D24" s="193"/>
      <c r="E24" s="98" t="s">
        <v>35</v>
      </c>
      <c r="F24" s="46" t="s">
        <v>82</v>
      </c>
      <c r="G24" s="81">
        <v>1.87</v>
      </c>
      <c r="H24" s="99">
        <f aca="true" t="shared" si="0" ref="H24:H29">ROUND(G24*$E$3*12,2)</f>
        <v>83277.08</v>
      </c>
      <c r="I24" s="100">
        <f>$I$12*0.19</f>
        <v>948.974</v>
      </c>
      <c r="J24" s="101">
        <f aca="true" t="shared" si="1" ref="J24:J29">SUM(H24:I24)</f>
        <v>84226.054</v>
      </c>
    </row>
    <row r="25" spans="1:10" ht="26.25" customHeight="1">
      <c r="A25" s="23"/>
      <c r="B25" s="191" t="s">
        <v>15</v>
      </c>
      <c r="C25" s="191"/>
      <c r="D25" s="191"/>
      <c r="E25" s="98" t="s">
        <v>35</v>
      </c>
      <c r="F25" s="46" t="s">
        <v>82</v>
      </c>
      <c r="G25" s="81">
        <v>0.46</v>
      </c>
      <c r="H25" s="106">
        <f t="shared" si="0"/>
        <v>20485.27</v>
      </c>
      <c r="I25" s="100">
        <v>0</v>
      </c>
      <c r="J25" s="101">
        <f t="shared" si="1"/>
        <v>20485.27</v>
      </c>
    </row>
    <row r="26" spans="1:10" ht="30" customHeight="1">
      <c r="A26" s="23"/>
      <c r="B26" s="192" t="s">
        <v>36</v>
      </c>
      <c r="C26" s="177"/>
      <c r="D26" s="178"/>
      <c r="E26" s="98" t="s">
        <v>35</v>
      </c>
      <c r="F26" s="46" t="s">
        <v>82</v>
      </c>
      <c r="G26" s="48">
        <f>2.99-G27-G28</f>
        <v>2.74</v>
      </c>
      <c r="H26" s="106">
        <f t="shared" si="0"/>
        <v>122020.97</v>
      </c>
      <c r="I26" s="107">
        <f>$I$12*(0.18+0.02)</f>
        <v>998.92</v>
      </c>
      <c r="J26" s="101">
        <f t="shared" si="1"/>
        <v>123019.89</v>
      </c>
    </row>
    <row r="27" spans="1:10" ht="26.25" customHeight="1">
      <c r="A27" s="26"/>
      <c r="B27" s="193" t="s">
        <v>155</v>
      </c>
      <c r="C27" s="193"/>
      <c r="D27" s="193"/>
      <c r="E27" s="98" t="s">
        <v>35</v>
      </c>
      <c r="F27" s="46" t="s">
        <v>82</v>
      </c>
      <c r="G27" s="48">
        <v>0.25</v>
      </c>
      <c r="H27" s="106">
        <f t="shared" si="0"/>
        <v>11133.3</v>
      </c>
      <c r="I27" s="107">
        <f>$I$12*0.02</f>
        <v>99.89200000000001</v>
      </c>
      <c r="J27" s="101">
        <f t="shared" si="1"/>
        <v>11233.192</v>
      </c>
    </row>
    <row r="28" spans="1:10" ht="28.5" customHeight="1">
      <c r="A28" s="23"/>
      <c r="B28" s="193" t="s">
        <v>156</v>
      </c>
      <c r="C28" s="193"/>
      <c r="D28" s="193"/>
      <c r="E28" s="102" t="s">
        <v>9</v>
      </c>
      <c r="F28" s="46" t="s">
        <v>82</v>
      </c>
      <c r="G28" s="48">
        <v>0</v>
      </c>
      <c r="H28" s="106">
        <f t="shared" si="0"/>
        <v>0</v>
      </c>
      <c r="I28" s="107">
        <v>0</v>
      </c>
      <c r="J28" s="101">
        <f t="shared" si="1"/>
        <v>0</v>
      </c>
    </row>
    <row r="29" spans="1:10" ht="27" customHeight="1">
      <c r="A29" s="23"/>
      <c r="B29" s="187" t="s">
        <v>21</v>
      </c>
      <c r="C29" s="187"/>
      <c r="D29" s="187"/>
      <c r="E29" s="102" t="s">
        <v>9</v>
      </c>
      <c r="F29" s="46" t="s">
        <v>82</v>
      </c>
      <c r="G29" s="77">
        <v>1.26</v>
      </c>
      <c r="H29" s="99">
        <f t="shared" si="0"/>
        <v>56111.83</v>
      </c>
      <c r="I29" s="100">
        <f>$I$12*0.1</f>
        <v>499.46000000000004</v>
      </c>
      <c r="J29" s="101">
        <f t="shared" si="1"/>
        <v>56611.29</v>
      </c>
    </row>
    <row r="30" spans="1:10" ht="21.75" customHeight="1">
      <c r="A30" s="23"/>
      <c r="B30" s="188" t="s">
        <v>157</v>
      </c>
      <c r="C30" s="189"/>
      <c r="D30" s="190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188" t="s">
        <v>158</v>
      </c>
      <c r="C31" s="189"/>
      <c r="D31" s="190"/>
      <c r="E31" s="98" t="s">
        <v>35</v>
      </c>
      <c r="F31" s="46"/>
      <c r="G31" s="77"/>
      <c r="H31" s="106"/>
      <c r="I31" s="95"/>
      <c r="J31" s="108"/>
    </row>
    <row r="32" spans="1:10" ht="15.75">
      <c r="A32" s="23"/>
      <c r="B32" s="176"/>
      <c r="C32" s="177"/>
      <c r="D32" s="178"/>
      <c r="E32" s="102"/>
      <c r="F32" s="46"/>
      <c r="G32" s="77"/>
      <c r="H32" s="106"/>
      <c r="I32" s="95"/>
      <c r="J32" s="108"/>
    </row>
    <row r="33" spans="1:10" ht="15.75">
      <c r="A33" s="23"/>
      <c r="B33" s="176"/>
      <c r="C33" s="177"/>
      <c r="D33" s="178"/>
      <c r="E33" s="102"/>
      <c r="F33" s="46"/>
      <c r="G33" s="77"/>
      <c r="H33" s="106"/>
      <c r="I33" s="95"/>
      <c r="J33" s="108"/>
    </row>
    <row r="34" spans="1:10" ht="15.75">
      <c r="A34" s="23"/>
      <c r="B34" s="152" t="s">
        <v>30</v>
      </c>
      <c r="C34" s="152"/>
      <c r="D34" s="152"/>
      <c r="E34" s="14"/>
      <c r="F34" s="46"/>
      <c r="G34" s="21">
        <f>SUM(G17:G29)</f>
        <v>11.34</v>
      </c>
      <c r="H34" s="40">
        <f>SUM(H17:H33)</f>
        <v>554843.9782</v>
      </c>
      <c r="I34" s="109">
        <f>SUM(I17:I33)</f>
        <v>4410.2318</v>
      </c>
      <c r="J34" s="40">
        <f>SUM(J17:J33)</f>
        <v>559254.2100000001</v>
      </c>
    </row>
    <row r="35" spans="1:10" ht="15" customHeight="1">
      <c r="A35" s="23" t="s">
        <v>159</v>
      </c>
      <c r="B35" s="179" t="s">
        <v>160</v>
      </c>
      <c r="C35" s="180"/>
      <c r="D35" s="180"/>
      <c r="E35" s="181"/>
      <c r="F35" s="46" t="s">
        <v>82</v>
      </c>
      <c r="G35" s="24">
        <f>H35/E3/12</f>
        <v>0.11676681666711576</v>
      </c>
      <c r="H35" s="28">
        <v>5200</v>
      </c>
      <c r="I35" s="110">
        <v>0</v>
      </c>
      <c r="J35" s="96">
        <f>SUM(H35:I35)</f>
        <v>5200</v>
      </c>
    </row>
    <row r="36" spans="1:10" ht="14.25" customHeight="1">
      <c r="A36" s="25"/>
      <c r="B36" s="182" t="s">
        <v>69</v>
      </c>
      <c r="C36" s="182"/>
      <c r="D36" s="182"/>
      <c r="E36" s="182"/>
      <c r="F36" s="182"/>
      <c r="G36" s="5">
        <f>SUM(G34:G35)</f>
        <v>11.456766816667116</v>
      </c>
      <c r="H36" s="41">
        <f>SUM(H34:H35)</f>
        <v>560043.9782</v>
      </c>
      <c r="I36" s="111">
        <f>SUM(I34:I35)</f>
        <v>4410.2318</v>
      </c>
      <c r="J36" s="41">
        <f>SUM(J34:J35)</f>
        <v>564454.2100000001</v>
      </c>
    </row>
    <row r="37" spans="1:10" ht="15.75">
      <c r="A37" s="23" t="s">
        <v>161</v>
      </c>
      <c r="B37" s="183" t="s">
        <v>162</v>
      </c>
      <c r="C37" s="183"/>
      <c r="D37" s="183"/>
      <c r="E37" s="183"/>
      <c r="F37" s="183"/>
      <c r="G37" s="112"/>
      <c r="H37" s="113">
        <v>0</v>
      </c>
      <c r="I37" s="113">
        <v>0</v>
      </c>
      <c r="J37" s="114">
        <f>SUM(H37:I37)</f>
        <v>0</v>
      </c>
    </row>
    <row r="38" spans="1:10" ht="15" customHeight="1">
      <c r="A38" s="25"/>
      <c r="B38" s="182" t="s">
        <v>163</v>
      </c>
      <c r="C38" s="182"/>
      <c r="D38" s="182"/>
      <c r="E38" s="182"/>
      <c r="F38" s="182"/>
      <c r="G38" s="5">
        <f>SUM(G36:G37)</f>
        <v>11.456766816667116</v>
      </c>
      <c r="H38" s="41">
        <f>SUM(H36:H37)</f>
        <v>560043.9782</v>
      </c>
      <c r="I38" s="111">
        <f>SUM(I36:I37)</f>
        <v>4410.2318</v>
      </c>
      <c r="J38" s="41">
        <f>SUM(J36:J37)</f>
        <v>564454.2100000001</v>
      </c>
    </row>
    <row r="39" spans="1:10" ht="15.75" customHeight="1">
      <c r="A39" s="23">
        <v>3</v>
      </c>
      <c r="B39" s="184" t="s">
        <v>164</v>
      </c>
      <c r="C39" s="185"/>
      <c r="D39" s="185"/>
      <c r="E39" s="185"/>
      <c r="F39" s="185"/>
      <c r="G39" s="186"/>
      <c r="H39" s="115">
        <f>H14-H38</f>
        <v>42669.3017999999</v>
      </c>
      <c r="I39" s="99">
        <f>I14-I38</f>
        <v>584.3682000000008</v>
      </c>
      <c r="J39" s="116">
        <f>J14-J38</f>
        <v>43253.66999999981</v>
      </c>
    </row>
    <row r="40" spans="2:6" ht="15.75">
      <c r="B40" s="34"/>
      <c r="F40" s="34"/>
    </row>
    <row r="41" spans="2:6" ht="15.75">
      <c r="B41" s="43" t="s">
        <v>78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34" t="s">
        <v>87</v>
      </c>
      <c r="C43" s="47"/>
      <c r="D43" s="44"/>
    </row>
    <row r="44" spans="2:4" ht="15.75">
      <c r="B44" s="151" t="s">
        <v>88</v>
      </c>
      <c r="C44" s="151"/>
      <c r="D44" s="151"/>
    </row>
  </sheetData>
  <sheetProtection/>
  <mergeCells count="36">
    <mergeCell ref="A1:J1"/>
    <mergeCell ref="A2:J2"/>
    <mergeCell ref="B7:D7"/>
    <mergeCell ref="H7:J7"/>
    <mergeCell ref="B14:F14"/>
    <mergeCell ref="B15:F15"/>
    <mergeCell ref="B8:F8"/>
    <mergeCell ref="B9:F9"/>
    <mergeCell ref="B10:F10"/>
    <mergeCell ref="B11:F11"/>
    <mergeCell ref="B12:F12"/>
    <mergeCell ref="B13:F13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B33:D33"/>
    <mergeCell ref="B34:D34"/>
    <mergeCell ref="B35:E35"/>
    <mergeCell ref="B44:D44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J4" sqref="J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46" t="s">
        <v>189</v>
      </c>
      <c r="B1" s="146"/>
      <c r="C1" s="146"/>
      <c r="D1" s="146"/>
      <c r="E1" s="146"/>
      <c r="F1" s="146"/>
      <c r="G1" s="146"/>
      <c r="H1" s="146"/>
      <c r="I1" s="146"/>
    </row>
    <row r="2" spans="1:9" ht="20.2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20.25">
      <c r="A3" s="125"/>
      <c r="B3" s="125"/>
      <c r="C3" s="125"/>
      <c r="D3" s="125"/>
      <c r="E3" s="125"/>
      <c r="F3" s="125"/>
      <c r="G3" s="125"/>
      <c r="H3" s="125"/>
      <c r="I3" s="125"/>
    </row>
    <row r="4" spans="1:6" ht="47.25">
      <c r="A4" s="1" t="s">
        <v>77</v>
      </c>
      <c r="B4" s="1" t="s">
        <v>86</v>
      </c>
      <c r="C4" s="2"/>
      <c r="D4" s="129" t="s">
        <v>174</v>
      </c>
      <c r="E4" s="4">
        <v>3750.1</v>
      </c>
      <c r="F4" s="2"/>
    </row>
    <row r="5" spans="2:6" ht="15.75">
      <c r="B5" s="3" t="s">
        <v>1</v>
      </c>
      <c r="C5" s="27">
        <v>9</v>
      </c>
      <c r="D5" s="2" t="s">
        <v>2</v>
      </c>
      <c r="E5" s="4" t="s">
        <v>173</v>
      </c>
      <c r="F5" s="2"/>
    </row>
    <row r="6" spans="2:8" ht="15.75">
      <c r="B6" s="3" t="s">
        <v>3</v>
      </c>
      <c r="C6" s="4">
        <v>2</v>
      </c>
      <c r="D6" s="2" t="s">
        <v>4</v>
      </c>
      <c r="E6" s="2" t="s">
        <v>83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117" t="s">
        <v>60</v>
      </c>
      <c r="B8" s="203" t="s">
        <v>141</v>
      </c>
      <c r="C8" s="204"/>
      <c r="D8" s="205"/>
      <c r="E8" s="73" t="s">
        <v>6</v>
      </c>
      <c r="F8" s="73" t="s">
        <v>7</v>
      </c>
      <c r="G8" s="118" t="s">
        <v>175</v>
      </c>
      <c r="H8" s="118" t="s">
        <v>176</v>
      </c>
      <c r="I8" s="119" t="s">
        <v>177</v>
      </c>
    </row>
    <row r="9" spans="1:9" ht="38.25">
      <c r="A9" s="123">
        <v>1</v>
      </c>
      <c r="B9" s="197">
        <v>2</v>
      </c>
      <c r="C9" s="198"/>
      <c r="D9" s="206"/>
      <c r="E9" s="130">
        <v>3</v>
      </c>
      <c r="F9" s="130">
        <v>3</v>
      </c>
      <c r="G9" s="130">
        <v>4</v>
      </c>
      <c r="H9" s="130">
        <v>5</v>
      </c>
      <c r="I9" s="124" t="s">
        <v>178</v>
      </c>
    </row>
    <row r="10" spans="1:9" ht="15.75" customHeight="1">
      <c r="A10" s="74">
        <v>1</v>
      </c>
      <c r="B10" s="207" t="s">
        <v>134</v>
      </c>
      <c r="C10" s="207"/>
      <c r="D10" s="207"/>
      <c r="E10" s="207"/>
      <c r="F10" s="207"/>
      <c r="G10" s="75"/>
      <c r="H10" s="131"/>
      <c r="I10" s="76"/>
    </row>
    <row r="11" spans="1:9" ht="15.75" customHeight="1">
      <c r="A11" s="74"/>
      <c r="B11" s="161" t="s">
        <v>165</v>
      </c>
      <c r="C11" s="161"/>
      <c r="D11" s="161"/>
      <c r="E11" s="161"/>
      <c r="F11" s="161"/>
      <c r="G11" s="24">
        <f>G32</f>
        <v>14.370000000000001</v>
      </c>
      <c r="H11" s="24">
        <f>H32</f>
        <v>15.300000000000002</v>
      </c>
      <c r="I11" s="82">
        <f>ROUND($E$4*G11*6,0)+ROUND($E$4*H11*6,0)</f>
        <v>667593</v>
      </c>
    </row>
    <row r="12" spans="1:9" ht="15.75" customHeight="1">
      <c r="A12" s="74"/>
      <c r="B12" s="208" t="s">
        <v>135</v>
      </c>
      <c r="C12" s="208"/>
      <c r="D12" s="208"/>
      <c r="E12" s="208"/>
      <c r="F12" s="208"/>
      <c r="G12" s="24">
        <f>G33</f>
        <v>0.8</v>
      </c>
      <c r="H12" s="24">
        <f>H33</f>
        <v>0.85</v>
      </c>
      <c r="I12" s="82">
        <f>ROUND($E$4*G12*6,0)+ROUND($E$4*H12*6,0)</f>
        <v>37126</v>
      </c>
    </row>
    <row r="13" spans="1:9" ht="15.75" customHeight="1">
      <c r="A13" s="74">
        <v>2</v>
      </c>
      <c r="B13" s="209" t="s">
        <v>65</v>
      </c>
      <c r="C13" s="210"/>
      <c r="D13" s="210"/>
      <c r="E13" s="210"/>
      <c r="F13" s="211"/>
      <c r="G13" s="77"/>
      <c r="H13" s="126"/>
      <c r="I13" s="82"/>
    </row>
    <row r="14" spans="1:9" ht="18.75" customHeight="1">
      <c r="A14" s="74" t="s">
        <v>179</v>
      </c>
      <c r="B14" s="132" t="s">
        <v>66</v>
      </c>
      <c r="C14" s="132"/>
      <c r="D14" s="132"/>
      <c r="E14" s="132"/>
      <c r="F14" s="133"/>
      <c r="G14" s="134"/>
      <c r="H14" s="135"/>
      <c r="I14" s="82"/>
    </row>
    <row r="15" spans="1:9" ht="29.25" customHeight="1">
      <c r="A15" s="79"/>
      <c r="B15" s="212" t="s">
        <v>180</v>
      </c>
      <c r="C15" s="213"/>
      <c r="D15" s="213"/>
      <c r="E15" s="136" t="s">
        <v>32</v>
      </c>
      <c r="F15" s="80" t="s">
        <v>24</v>
      </c>
      <c r="G15" s="81">
        <v>1.29</v>
      </c>
      <c r="H15" s="137">
        <v>1.37</v>
      </c>
      <c r="I15" s="82">
        <f>ROUND($E$4*G15*6,0)+ROUND($E$4*H15*6,0)</f>
        <v>59852</v>
      </c>
    </row>
    <row r="16" spans="1:10" ht="15.75" customHeight="1">
      <c r="A16" s="79"/>
      <c r="B16" s="213" t="s">
        <v>17</v>
      </c>
      <c r="C16" s="213"/>
      <c r="D16" s="213"/>
      <c r="E16" s="136" t="s">
        <v>32</v>
      </c>
      <c r="F16" s="80" t="s">
        <v>19</v>
      </c>
      <c r="G16" s="81">
        <v>0.3</v>
      </c>
      <c r="H16" s="137">
        <v>0.32</v>
      </c>
      <c r="I16" s="82">
        <f aca="true" t="shared" si="0" ref="I16:I33">ROUND($E$4*G16*6,0)+ROUND($E$4*H16*6,0)</f>
        <v>13950</v>
      </c>
      <c r="J16" s="31"/>
    </row>
    <row r="17" spans="1:9" ht="18.75" customHeight="1">
      <c r="A17" s="79"/>
      <c r="B17" s="214" t="s">
        <v>181</v>
      </c>
      <c r="C17" s="214"/>
      <c r="D17" s="214"/>
      <c r="E17" s="122" t="s">
        <v>153</v>
      </c>
      <c r="F17" s="83" t="s">
        <v>20</v>
      </c>
      <c r="G17" s="81">
        <v>0.06</v>
      </c>
      <c r="H17" s="137">
        <v>0.06</v>
      </c>
      <c r="I17" s="82">
        <f t="shared" si="0"/>
        <v>2700</v>
      </c>
    </row>
    <row r="18" spans="1:9" ht="15.75" customHeight="1">
      <c r="A18" s="79"/>
      <c r="B18" s="215" t="s">
        <v>31</v>
      </c>
      <c r="C18" s="215"/>
      <c r="D18" s="215"/>
      <c r="E18" s="138" t="s">
        <v>9</v>
      </c>
      <c r="F18" s="84" t="s">
        <v>10</v>
      </c>
      <c r="G18" s="81">
        <v>0.54</v>
      </c>
      <c r="H18" s="137">
        <v>0.58</v>
      </c>
      <c r="I18" s="82">
        <f t="shared" si="0"/>
        <v>25200</v>
      </c>
    </row>
    <row r="19" spans="1:9" ht="51" customHeight="1">
      <c r="A19" s="79"/>
      <c r="B19" s="214" t="s">
        <v>27</v>
      </c>
      <c r="C19" s="214"/>
      <c r="D19" s="214"/>
      <c r="E19" s="122" t="s">
        <v>154</v>
      </c>
      <c r="F19" s="83" t="s">
        <v>25</v>
      </c>
      <c r="G19" s="81">
        <v>0.13</v>
      </c>
      <c r="H19" s="137">
        <v>0.14</v>
      </c>
      <c r="I19" s="82">
        <f t="shared" si="0"/>
        <v>6075</v>
      </c>
    </row>
    <row r="20" spans="1:9" ht="37.5" customHeight="1">
      <c r="A20" s="79"/>
      <c r="B20" s="214" t="s">
        <v>11</v>
      </c>
      <c r="C20" s="214"/>
      <c r="D20" s="214"/>
      <c r="E20" s="122" t="s">
        <v>9</v>
      </c>
      <c r="F20" s="83" t="s">
        <v>12</v>
      </c>
      <c r="G20" s="81">
        <v>2.35</v>
      </c>
      <c r="H20" s="137">
        <v>2.5</v>
      </c>
      <c r="I20" s="82">
        <f t="shared" si="0"/>
        <v>109128</v>
      </c>
    </row>
    <row r="21" spans="1:9" ht="21" customHeight="1">
      <c r="A21" s="79"/>
      <c r="B21" s="214" t="s">
        <v>26</v>
      </c>
      <c r="C21" s="216"/>
      <c r="D21" s="216"/>
      <c r="E21" s="139" t="s">
        <v>13</v>
      </c>
      <c r="F21" s="77" t="s">
        <v>136</v>
      </c>
      <c r="G21" s="81">
        <v>0.05</v>
      </c>
      <c r="H21" s="137">
        <v>0.05</v>
      </c>
      <c r="I21" s="82">
        <f t="shared" si="0"/>
        <v>2250</v>
      </c>
    </row>
    <row r="22" spans="1:9" ht="51">
      <c r="A22" s="79"/>
      <c r="B22" s="214" t="s">
        <v>71</v>
      </c>
      <c r="C22" s="214"/>
      <c r="D22" s="214"/>
      <c r="E22" s="136" t="s">
        <v>182</v>
      </c>
      <c r="F22" s="83" t="s">
        <v>82</v>
      </c>
      <c r="G22" s="81">
        <v>1.63</v>
      </c>
      <c r="H22" s="137">
        <v>1.74</v>
      </c>
      <c r="I22" s="82">
        <f t="shared" si="0"/>
        <v>75827</v>
      </c>
    </row>
    <row r="23" spans="1:9" ht="55.5" customHeight="1">
      <c r="A23" s="79"/>
      <c r="B23" s="213" t="s">
        <v>15</v>
      </c>
      <c r="C23" s="213"/>
      <c r="D23" s="213"/>
      <c r="E23" s="136" t="s">
        <v>137</v>
      </c>
      <c r="F23" s="83" t="s">
        <v>82</v>
      </c>
      <c r="G23" s="81">
        <v>0.56</v>
      </c>
      <c r="H23" s="137">
        <v>0.6</v>
      </c>
      <c r="I23" s="82">
        <f t="shared" si="0"/>
        <v>26100</v>
      </c>
    </row>
    <row r="24" spans="1:9" ht="28.5" customHeight="1">
      <c r="A24" s="79"/>
      <c r="B24" s="214" t="s">
        <v>36</v>
      </c>
      <c r="C24" s="216"/>
      <c r="D24" s="216"/>
      <c r="E24" s="136" t="s">
        <v>35</v>
      </c>
      <c r="F24" s="83" t="s">
        <v>82</v>
      </c>
      <c r="G24" s="81">
        <f>4.38-G25-G26</f>
        <v>4.07</v>
      </c>
      <c r="H24" s="81">
        <f>4.66-H25-H26</f>
        <v>4.33</v>
      </c>
      <c r="I24" s="82">
        <f t="shared" si="0"/>
        <v>189005</v>
      </c>
    </row>
    <row r="25" spans="1:9" ht="15.75" customHeight="1">
      <c r="A25" s="79"/>
      <c r="B25" s="214" t="s">
        <v>166</v>
      </c>
      <c r="C25" s="214"/>
      <c r="D25" s="214"/>
      <c r="E25" s="122" t="s">
        <v>9</v>
      </c>
      <c r="F25" s="83" t="s">
        <v>82</v>
      </c>
      <c r="G25" s="81">
        <v>0.31</v>
      </c>
      <c r="H25" s="137">
        <v>0.33</v>
      </c>
      <c r="I25" s="82">
        <f t="shared" si="0"/>
        <v>14400</v>
      </c>
    </row>
    <row r="26" spans="1:9" ht="21.75" customHeight="1">
      <c r="A26" s="79"/>
      <c r="B26" s="214" t="s">
        <v>156</v>
      </c>
      <c r="C26" s="214"/>
      <c r="D26" s="214"/>
      <c r="E26" s="122" t="s">
        <v>9</v>
      </c>
      <c r="F26" s="83" t="s">
        <v>82</v>
      </c>
      <c r="G26" s="81">
        <v>0</v>
      </c>
      <c r="H26" s="137">
        <v>0</v>
      </c>
      <c r="I26" s="82">
        <f t="shared" si="0"/>
        <v>0</v>
      </c>
    </row>
    <row r="27" spans="1:9" ht="29.25" customHeight="1">
      <c r="A27" s="79"/>
      <c r="B27" s="216" t="s">
        <v>183</v>
      </c>
      <c r="C27" s="216"/>
      <c r="D27" s="216"/>
      <c r="E27" s="136" t="s">
        <v>35</v>
      </c>
      <c r="F27" s="83" t="s">
        <v>82</v>
      </c>
      <c r="G27" s="81">
        <v>1.54</v>
      </c>
      <c r="H27" s="137">
        <v>1.64</v>
      </c>
      <c r="I27" s="82">
        <f t="shared" si="0"/>
        <v>71552</v>
      </c>
    </row>
    <row r="28" spans="1:9" ht="15.75" customHeight="1" hidden="1">
      <c r="A28" s="23"/>
      <c r="B28" s="188" t="s">
        <v>157</v>
      </c>
      <c r="C28" s="189"/>
      <c r="D28" s="190"/>
      <c r="E28" s="122" t="s">
        <v>9</v>
      </c>
      <c r="F28" s="83"/>
      <c r="G28" s="81"/>
      <c r="H28" s="137"/>
      <c r="I28" s="82">
        <f t="shared" si="0"/>
        <v>0</v>
      </c>
    </row>
    <row r="29" spans="1:9" ht="31.5" customHeight="1" hidden="1">
      <c r="A29" s="23"/>
      <c r="B29" s="188" t="s">
        <v>158</v>
      </c>
      <c r="C29" s="189"/>
      <c r="D29" s="190"/>
      <c r="E29" s="136" t="s">
        <v>35</v>
      </c>
      <c r="F29" s="83"/>
      <c r="G29" s="81"/>
      <c r="H29" s="137"/>
      <c r="I29" s="82">
        <f t="shared" si="0"/>
        <v>0</v>
      </c>
    </row>
    <row r="30" spans="1:9" ht="15.75" customHeight="1">
      <c r="A30" s="79"/>
      <c r="B30" s="222" t="s">
        <v>30</v>
      </c>
      <c r="C30" s="223"/>
      <c r="D30" s="224"/>
      <c r="E30" s="140"/>
      <c r="F30" s="83"/>
      <c r="G30" s="21">
        <f>SUM(G14:G29)</f>
        <v>12.830000000000002</v>
      </c>
      <c r="H30" s="141">
        <f>SUM(H15:H29)</f>
        <v>13.660000000000002</v>
      </c>
      <c r="I30" s="82">
        <f t="shared" si="0"/>
        <v>596041</v>
      </c>
    </row>
    <row r="31" spans="1:9" ht="21" customHeight="1">
      <c r="A31" s="74" t="s">
        <v>184</v>
      </c>
      <c r="B31" s="179" t="s">
        <v>171</v>
      </c>
      <c r="C31" s="180"/>
      <c r="D31" s="180"/>
      <c r="E31" s="102" t="s">
        <v>172</v>
      </c>
      <c r="F31" s="51" t="s">
        <v>138</v>
      </c>
      <c r="G31" s="24">
        <v>1.54</v>
      </c>
      <c r="H31" s="24">
        <v>1.64</v>
      </c>
      <c r="I31" s="82">
        <f t="shared" si="0"/>
        <v>71552</v>
      </c>
    </row>
    <row r="32" spans="1:9" ht="15.75" customHeight="1">
      <c r="A32" s="74" t="s">
        <v>185</v>
      </c>
      <c r="B32" s="217" t="s">
        <v>167</v>
      </c>
      <c r="C32" s="217"/>
      <c r="D32" s="217"/>
      <c r="E32" s="217"/>
      <c r="F32" s="217"/>
      <c r="G32" s="21">
        <f>SUM(G30:G31)</f>
        <v>14.370000000000001</v>
      </c>
      <c r="H32" s="141">
        <f>SUM(H30:H31)</f>
        <v>15.300000000000002</v>
      </c>
      <c r="I32" s="82">
        <f t="shared" si="0"/>
        <v>667593</v>
      </c>
    </row>
    <row r="33" spans="1:9" ht="24" customHeight="1" thickBot="1">
      <c r="A33" s="120" t="s">
        <v>99</v>
      </c>
      <c r="B33" s="218" t="s">
        <v>186</v>
      </c>
      <c r="C33" s="219"/>
      <c r="D33" s="220"/>
      <c r="E33" s="142" t="s">
        <v>172</v>
      </c>
      <c r="F33" s="121" t="s">
        <v>138</v>
      </c>
      <c r="G33" s="127">
        <v>0.8</v>
      </c>
      <c r="H33" s="143">
        <v>0.85</v>
      </c>
      <c r="I33" s="128">
        <f t="shared" si="0"/>
        <v>37126</v>
      </c>
    </row>
    <row r="34" spans="2:9" ht="59.25" customHeight="1" hidden="1">
      <c r="B34" s="221" t="s">
        <v>187</v>
      </c>
      <c r="C34" s="221"/>
      <c r="D34" s="221"/>
      <c r="E34" s="221"/>
      <c r="G34" s="145"/>
      <c r="H34" s="85"/>
      <c r="I34" s="86"/>
    </row>
    <row r="35" spans="2:9" ht="24.75" customHeight="1">
      <c r="B35" s="144"/>
      <c r="C35" s="144"/>
      <c r="D35" s="144"/>
      <c r="E35" s="144"/>
      <c r="G35" s="85"/>
      <c r="H35" s="85"/>
      <c r="I35" s="86"/>
    </row>
    <row r="36" spans="1:9" ht="15.75" customHeight="1">
      <c r="A36" s="43" t="s">
        <v>188</v>
      </c>
      <c r="B36" s="43"/>
      <c r="C36" s="43"/>
      <c r="D36" s="34"/>
      <c r="G36" s="85"/>
      <c r="H36" s="85"/>
      <c r="I36" s="86"/>
    </row>
  </sheetData>
  <sheetProtection/>
  <mergeCells count="27">
    <mergeCell ref="B26:D26"/>
    <mergeCell ref="B27:D27"/>
    <mergeCell ref="B32:F32"/>
    <mergeCell ref="B33:D33"/>
    <mergeCell ref="B34:E34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3:F13"/>
    <mergeCell ref="B15:D15"/>
    <mergeCell ref="B16:D16"/>
    <mergeCell ref="B17:D17"/>
    <mergeCell ref="B18:D18"/>
    <mergeCell ref="B19:D19"/>
    <mergeCell ref="A1:I1"/>
    <mergeCell ref="B8:D8"/>
    <mergeCell ref="B9:D9"/>
    <mergeCell ref="B10:F10"/>
    <mergeCell ref="B11:F11"/>
    <mergeCell ref="B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2012-12-25T11:24:09Z</cp:lastPrinted>
  <dcterms:created xsi:type="dcterms:W3CDTF">2009-08-26T03:25:10Z</dcterms:created>
  <dcterms:modified xsi:type="dcterms:W3CDTF">2013-12-08T12:21:52Z</dcterms:modified>
  <cp:category/>
  <cp:version/>
  <cp:contentType/>
  <cp:contentStatus/>
</cp:coreProperties>
</file>